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D:\03.Non Audit\04.외부평가 및 심사\01.한국산업인력공단\지역산업맞춤형인력양성사업\공동훈련센터 심사\지원금조정Template\"/>
    </mc:Choice>
  </mc:AlternateContent>
  <xr:revisionPtr revIDLastSave="0" documentId="13_ncr:1_{1825B68F-4022-4BE4-BFCE-6523436C12C1}" xr6:coauthVersionLast="45" xr6:coauthVersionMax="45" xr10:uidLastSave="{00000000-0000-0000-0000-000000000000}"/>
  <bookViews>
    <workbookView xWindow="-108" yWindow="-108" windowWidth="41496" windowHeight="16896" tabRatio="792" activeTab="12" xr2:uid="{00000000-000D-0000-FFFF-FFFF00000000}"/>
  </bookViews>
  <sheets>
    <sheet name="일반사항" sheetId="180" r:id="rId1"/>
    <sheet name="정부지원금" sheetId="1" r:id="rId2"/>
    <sheet name="대응투자금" sheetId="11" r:id="rId3"/>
    <sheet name="인건비" sheetId="242" r:id="rId4"/>
    <sheet name="일반운영비" sheetId="243" r:id="rId5"/>
    <sheet name="훈련시설" sheetId="244" r:id="rId6"/>
    <sheet name="훈련장비" sheetId="245" r:id="rId7"/>
    <sheet name="프로그램개발" sheetId="247" r:id="rId8"/>
    <sheet name="훈련비용 조정내역표" sheetId="140" r:id="rId9"/>
    <sheet name="훈련비용(세목별)" sheetId="307" r:id="rId10"/>
    <sheet name="강사등급평정" sheetId="308" r:id="rId11"/>
    <sheet name="1" sheetId="248" r:id="rId12"/>
    <sheet name="2" sheetId="305" r:id="rId13"/>
    <sheet name="NCS 기준단가" sheetId="246" state="hidden" r:id="rId14"/>
  </sheets>
  <externalReferences>
    <externalReference r:id="rId15"/>
  </externalReferences>
  <definedNames>
    <definedName name="_xlnm._FilterDatabase" localSheetId="11" hidden="1">'1'!$B$12:$O$1507</definedName>
    <definedName name="_xlnm._FilterDatabase" localSheetId="8" hidden="1">'훈련비용 조정내역표'!$A$7:$AR$72</definedName>
    <definedName name="A등급">강사등급평정!$L$6:$L$12</definedName>
    <definedName name="B등급">강사등급평정!$M$6:$M$12</definedName>
    <definedName name="C등급">강사등급평정!$N$6:$N$12</definedName>
    <definedName name="D등급">강사등급평정!$O$6:$O$12</definedName>
    <definedName name="_xlnm.Print_Area" localSheetId="11">'1'!$B$1:$V$50</definedName>
    <definedName name="_xlnm.Print_Area" localSheetId="12">'2'!$B$1:$V$50</definedName>
    <definedName name="_xlnm.Print_Area" localSheetId="3">인건비!$A$1:$T$22</definedName>
    <definedName name="_xlnm.Print_Area" localSheetId="0">일반사항!$A$1:$K$56</definedName>
    <definedName name="_xlnm.Print_Area" localSheetId="4">일반운영비!$A$1:$M$50</definedName>
    <definedName name="_xlnm.Print_Area" localSheetId="1">정부지원금!$A$1:$L$33</definedName>
    <definedName name="_xlnm.Print_Area" localSheetId="7">프로그램개발!$A$1:$M$47</definedName>
    <definedName name="_xlnm.Print_Area" localSheetId="8">'훈련비용 조정내역표'!$A$1:$AR$78</definedName>
    <definedName name="_xlnm.Print_Area" localSheetId="9">'훈련비용(세목별)'!$B$1:$E$14</definedName>
    <definedName name="_xlnm.Print_Area" localSheetId="5">훈련시설!$A$1:$R$33</definedName>
    <definedName name="_xlnm.Print_Area" localSheetId="6">훈련장비!$A$1:$R$33</definedName>
    <definedName name="_xlnm.Print_Titles" localSheetId="2">대응투자금!$4:$4</definedName>
    <definedName name="_xlnm.Print_Titles" localSheetId="4">일반운영비!$3:$4</definedName>
    <definedName name="_xlnm.Print_Titles" localSheetId="7">프로그램개발!$3:$4</definedName>
    <definedName name="_xlnm.Print_Titles" localSheetId="8">'훈련비용 조정내역표'!$3:$7</definedName>
    <definedName name="_xlnm.Print_Titles" localSheetId="9">'훈련비용(세목별)'!$3:$3</definedName>
    <definedName name="일람표">[1]과정일람표!$A$6:$X$205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1" i="140" l="1"/>
  <c r="G70" i="140"/>
  <c r="G69" i="140"/>
  <c r="G68" i="140"/>
  <c r="G67" i="140"/>
  <c r="G66" i="140"/>
  <c r="G65" i="140"/>
  <c r="G64" i="140"/>
  <c r="G63" i="140"/>
  <c r="G62" i="140"/>
  <c r="E20" i="308" l="1"/>
  <c r="E9" i="308"/>
  <c r="E333" i="308"/>
  <c r="E328" i="308"/>
  <c r="E334" i="308" s="1"/>
  <c r="A324" i="308"/>
  <c r="E322" i="308"/>
  <c r="E323" i="308" s="1"/>
  <c r="E317" i="308"/>
  <c r="A313" i="308"/>
  <c r="E311" i="308"/>
  <c r="E312" i="308" s="1"/>
  <c r="E306" i="308"/>
  <c r="A302" i="308"/>
  <c r="E300" i="308"/>
  <c r="E295" i="308"/>
  <c r="E301" i="308" s="1"/>
  <c r="A291" i="308"/>
  <c r="E289" i="308"/>
  <c r="E290" i="308" s="1"/>
  <c r="E284" i="308"/>
  <c r="A280" i="308"/>
  <c r="E279" i="308"/>
  <c r="E278" i="308"/>
  <c r="E273" i="308"/>
  <c r="A269" i="308"/>
  <c r="E267" i="308"/>
  <c r="E262" i="308"/>
  <c r="E268" i="308" s="1"/>
  <c r="A258" i="308"/>
  <c r="E256" i="308"/>
  <c r="E257" i="308" s="1"/>
  <c r="E251" i="308"/>
  <c r="A247" i="308"/>
  <c r="E245" i="308"/>
  <c r="E240" i="308"/>
  <c r="E246" i="308" s="1"/>
  <c r="A236" i="308"/>
  <c r="E235" i="308"/>
  <c r="E234" i="308"/>
  <c r="E229" i="308"/>
  <c r="A225" i="308"/>
  <c r="E223" i="308"/>
  <c r="E224" i="308" s="1"/>
  <c r="E218" i="308"/>
  <c r="A214" i="308"/>
  <c r="E213" i="308"/>
  <c r="E212" i="308"/>
  <c r="E207" i="308"/>
  <c r="A203" i="308"/>
  <c r="E201" i="308"/>
  <c r="E196" i="308"/>
  <c r="E202" i="308" s="1"/>
  <c r="A192" i="308"/>
  <c r="E190" i="308"/>
  <c r="E185" i="308"/>
  <c r="E191" i="308" s="1"/>
  <c r="A181" i="308"/>
  <c r="E179" i="308"/>
  <c r="E174" i="308"/>
  <c r="E180" i="308" s="1"/>
  <c r="A170" i="308"/>
  <c r="E168" i="308"/>
  <c r="E163" i="308"/>
  <c r="E169" i="308" s="1"/>
  <c r="A159" i="308"/>
  <c r="E157" i="308"/>
  <c r="E152" i="308"/>
  <c r="E158" i="308" s="1"/>
  <c r="A148" i="308"/>
  <c r="E146" i="308"/>
  <c r="E141" i="308"/>
  <c r="E147" i="308" s="1"/>
  <c r="A137" i="308"/>
  <c r="E136" i="308"/>
  <c r="E135" i="308"/>
  <c r="E130" i="308"/>
  <c r="A126" i="308"/>
  <c r="E125" i="308"/>
  <c r="E124" i="308"/>
  <c r="E119" i="308"/>
  <c r="A115" i="308"/>
  <c r="E113" i="308"/>
  <c r="E108" i="308"/>
  <c r="E114" i="308" s="1"/>
  <c r="A104" i="308"/>
  <c r="E102" i="308"/>
  <c r="E97" i="308"/>
  <c r="E103" i="308" s="1"/>
  <c r="A93" i="308"/>
  <c r="E92" i="308"/>
  <c r="E91" i="308"/>
  <c r="E86" i="308"/>
  <c r="A82" i="308"/>
  <c r="E80" i="308"/>
  <c r="E75" i="308"/>
  <c r="E81" i="308" s="1"/>
  <c r="A71" i="308"/>
  <c r="E69" i="308"/>
  <c r="E64" i="308"/>
  <c r="E70" i="308" s="1"/>
  <c r="A60" i="308"/>
  <c r="E59" i="308"/>
  <c r="E58" i="308"/>
  <c r="E53" i="308"/>
  <c r="A49" i="308"/>
  <c r="E47" i="308"/>
  <c r="E42" i="308"/>
  <c r="E48" i="308" s="1"/>
  <c r="A38" i="308"/>
  <c r="E36" i="308"/>
  <c r="E31" i="308"/>
  <c r="E37" i="308" s="1"/>
  <c r="A27" i="308"/>
  <c r="A16" i="308"/>
  <c r="E25" i="308"/>
  <c r="E14" i="308"/>
  <c r="E26" i="308" l="1"/>
  <c r="E15" i="308"/>
  <c r="B472" i="305"/>
  <c r="B420" i="305"/>
  <c r="B368" i="305"/>
  <c r="B316" i="305"/>
  <c r="B264" i="305"/>
  <c r="B212" i="305"/>
  <c r="B160" i="305"/>
  <c r="B108" i="305"/>
  <c r="B56" i="305"/>
  <c r="B4" i="305"/>
  <c r="B2551" i="248"/>
  <c r="B2499" i="248"/>
  <c r="B2447" i="248"/>
  <c r="B2395" i="248"/>
  <c r="B2343" i="248"/>
  <c r="B2291" i="248"/>
  <c r="B2239" i="248"/>
  <c r="B2187" i="248"/>
  <c r="B2135" i="248"/>
  <c r="B2083" i="248"/>
  <c r="B2031" i="248"/>
  <c r="B1979" i="248"/>
  <c r="B1927" i="248"/>
  <c r="B1875" i="248"/>
  <c r="B1823" i="248"/>
  <c r="B1771" i="248"/>
  <c r="B1719" i="248"/>
  <c r="B1667" i="248"/>
  <c r="B1616" i="248"/>
  <c r="B1564" i="248"/>
  <c r="B1512" i="248"/>
  <c r="B1460" i="248"/>
  <c r="B1408" i="248"/>
  <c r="B1356" i="248"/>
  <c r="B1304" i="248"/>
  <c r="B1252" i="248"/>
  <c r="B1200" i="248"/>
  <c r="B1148" i="248"/>
  <c r="B1096" i="248"/>
  <c r="B1044" i="248"/>
  <c r="B992" i="248"/>
  <c r="B940" i="248"/>
  <c r="B888" i="248"/>
  <c r="B836" i="248"/>
  <c r="B784" i="248"/>
  <c r="B732" i="248"/>
  <c r="A2" i="140" l="1"/>
  <c r="G11" i="140"/>
  <c r="G12" i="140"/>
  <c r="G13" i="140"/>
  <c r="G14" i="140"/>
  <c r="G15" i="140"/>
  <c r="G16" i="140"/>
  <c r="G17" i="140"/>
  <c r="G18" i="140"/>
  <c r="G19" i="140"/>
  <c r="G20" i="140"/>
  <c r="G21" i="140"/>
  <c r="G22" i="140"/>
  <c r="G23" i="140"/>
  <c r="G24" i="140"/>
  <c r="G25" i="140"/>
  <c r="G26" i="140"/>
  <c r="G27" i="140"/>
  <c r="G28" i="140"/>
  <c r="G29" i="140"/>
  <c r="G30" i="140"/>
  <c r="G31" i="140"/>
  <c r="G32" i="140"/>
  <c r="G33" i="140"/>
  <c r="G34" i="140"/>
  <c r="G35" i="140"/>
  <c r="G36" i="140"/>
  <c r="G37" i="140"/>
  <c r="G38" i="140"/>
  <c r="G39" i="140"/>
  <c r="G40" i="140"/>
  <c r="G41" i="140"/>
  <c r="G42" i="140"/>
  <c r="G43" i="140"/>
  <c r="G44" i="140"/>
  <c r="G45" i="140"/>
  <c r="G46" i="140"/>
  <c r="G47" i="140"/>
  <c r="G48" i="140"/>
  <c r="G49" i="140"/>
  <c r="G50" i="140"/>
  <c r="G51" i="140"/>
  <c r="G52" i="140"/>
  <c r="G53" i="140"/>
  <c r="G54" i="140"/>
  <c r="G55" i="140"/>
  <c r="G56" i="140"/>
  <c r="G57" i="140"/>
  <c r="G58" i="140"/>
  <c r="G59" i="140"/>
  <c r="G10" i="140"/>
  <c r="A6" i="246"/>
  <c r="A7" i="246"/>
  <c r="A8" i="246"/>
  <c r="A9" i="246"/>
  <c r="A10" i="246"/>
  <c r="A11" i="246"/>
  <c r="A12" i="246"/>
  <c r="A13" i="246"/>
  <c r="A14" i="246"/>
  <c r="A15" i="246"/>
  <c r="A16" i="246"/>
  <c r="A17" i="246"/>
  <c r="A18" i="246"/>
  <c r="A19" i="246"/>
  <c r="A20" i="246"/>
  <c r="A21" i="246"/>
  <c r="A22" i="246"/>
  <c r="A23" i="246"/>
  <c r="A24" i="246"/>
  <c r="A25" i="246"/>
  <c r="A26" i="246"/>
  <c r="A27" i="246"/>
  <c r="A28" i="246"/>
  <c r="A29" i="246"/>
  <c r="A30" i="246"/>
  <c r="A31" i="246"/>
  <c r="A32" i="246"/>
  <c r="A33" i="246"/>
  <c r="A34" i="246"/>
  <c r="A35" i="246"/>
  <c r="A36" i="246"/>
  <c r="A37" i="246"/>
  <c r="A38" i="246"/>
  <c r="A39" i="246"/>
  <c r="A40" i="246"/>
  <c r="A41" i="246"/>
  <c r="A42" i="246"/>
  <c r="A43" i="246"/>
  <c r="A44" i="246"/>
  <c r="A45" i="246"/>
  <c r="A46" i="246"/>
  <c r="A47" i="246"/>
  <c r="A48" i="246"/>
  <c r="A49" i="246"/>
  <c r="A50" i="246"/>
  <c r="A51" i="246"/>
  <c r="A52" i="246"/>
  <c r="A53" i="246"/>
  <c r="A54" i="246"/>
  <c r="A55" i="246"/>
  <c r="A56" i="246"/>
  <c r="A57" i="246"/>
  <c r="A58" i="246"/>
  <c r="A59" i="246"/>
  <c r="A60" i="246"/>
  <c r="A61" i="246"/>
  <c r="A62" i="246"/>
  <c r="A63" i="246"/>
  <c r="A64" i="246"/>
  <c r="A65" i="246"/>
  <c r="A66" i="246"/>
  <c r="A67" i="246"/>
  <c r="A68" i="246"/>
  <c r="A69" i="246"/>
  <c r="A70" i="246"/>
  <c r="A71" i="246"/>
  <c r="A72" i="246"/>
  <c r="A73" i="246"/>
  <c r="A74" i="246"/>
  <c r="A75" i="246"/>
  <c r="A76" i="246"/>
  <c r="A77" i="246"/>
  <c r="A78" i="246"/>
  <c r="A79" i="246"/>
  <c r="A80" i="246"/>
  <c r="A81" i="246"/>
  <c r="A82" i="246"/>
  <c r="A83" i="246"/>
  <c r="A84" i="246"/>
  <c r="A85" i="246"/>
  <c r="A86" i="246"/>
  <c r="A87" i="246"/>
  <c r="A88" i="246"/>
  <c r="A89" i="246"/>
  <c r="A90" i="246"/>
  <c r="A91" i="246"/>
  <c r="A92" i="246"/>
  <c r="A93" i="246"/>
  <c r="A94" i="246"/>
  <c r="A95" i="246"/>
  <c r="A96" i="246"/>
  <c r="A97" i="246"/>
  <c r="A98" i="246"/>
  <c r="A99" i="246"/>
  <c r="A100" i="246"/>
  <c r="A101" i="246"/>
  <c r="A102" i="246"/>
  <c r="A103" i="246"/>
  <c r="A104" i="246"/>
  <c r="A105" i="246"/>
  <c r="A106" i="246"/>
  <c r="A107" i="246"/>
  <c r="A108" i="246"/>
  <c r="A109" i="246"/>
  <c r="A110" i="246"/>
  <c r="A111" i="246"/>
  <c r="A112" i="246"/>
  <c r="A113" i="246"/>
  <c r="A114" i="246"/>
  <c r="A115" i="246"/>
  <c r="A116" i="246"/>
  <c r="A117" i="246"/>
  <c r="A118" i="246"/>
  <c r="A119" i="246"/>
  <c r="A120" i="246"/>
  <c r="A121" i="246"/>
  <c r="A122" i="246"/>
  <c r="A123" i="246"/>
  <c r="A124" i="246"/>
  <c r="A125" i="246"/>
  <c r="A126" i="246"/>
  <c r="A127" i="246"/>
  <c r="A128" i="246"/>
  <c r="A129" i="246"/>
  <c r="A130" i="246"/>
  <c r="A131" i="246"/>
  <c r="A132" i="246"/>
  <c r="A133" i="246"/>
  <c r="A134" i="246"/>
  <c r="A135" i="246"/>
  <c r="A136" i="246"/>
  <c r="A137" i="246"/>
  <c r="A138" i="246"/>
  <c r="A139" i="246"/>
  <c r="A140" i="246"/>
  <c r="A141" i="246"/>
  <c r="A142" i="246"/>
  <c r="A143" i="246"/>
  <c r="A144" i="246"/>
  <c r="A145" i="246"/>
  <c r="A146" i="246"/>
  <c r="A147" i="246"/>
  <c r="A148" i="246"/>
  <c r="A149" i="246"/>
  <c r="A150" i="246"/>
  <c r="A151" i="246"/>
  <c r="A152" i="246"/>
  <c r="A153" i="246"/>
  <c r="A154" i="246"/>
  <c r="A155" i="246"/>
  <c r="A156" i="246"/>
  <c r="A157" i="246"/>
  <c r="A158" i="246"/>
  <c r="A159" i="246"/>
  <c r="A160" i="246"/>
  <c r="A161" i="246"/>
  <c r="A162" i="246"/>
  <c r="A163" i="246"/>
  <c r="A164" i="246"/>
  <c r="A165" i="246"/>
  <c r="A166" i="246"/>
  <c r="A167" i="246"/>
  <c r="A168" i="246"/>
  <c r="A169" i="246"/>
  <c r="A170" i="246"/>
  <c r="A171" i="246"/>
  <c r="A172" i="246"/>
  <c r="A173" i="246"/>
  <c r="A174" i="246"/>
  <c r="A175" i="246"/>
  <c r="A176" i="246"/>
  <c r="A177" i="246"/>
  <c r="A178" i="246"/>
  <c r="A179" i="246"/>
  <c r="A180" i="246"/>
  <c r="A181" i="246"/>
  <c r="A182" i="246"/>
  <c r="A183" i="246"/>
  <c r="A184" i="246"/>
  <c r="A185" i="246"/>
  <c r="A186" i="246"/>
  <c r="A187" i="246"/>
  <c r="A188" i="246"/>
  <c r="A189" i="246"/>
  <c r="A190" i="246"/>
  <c r="A191" i="246"/>
  <c r="A192" i="246"/>
  <c r="A193" i="246"/>
  <c r="A194" i="246"/>
  <c r="A195" i="246"/>
  <c r="A196" i="246"/>
  <c r="A197" i="246"/>
  <c r="A198" i="246"/>
  <c r="A199" i="246"/>
  <c r="A200" i="246"/>
  <c r="A201" i="246"/>
  <c r="A202" i="246"/>
  <c r="A203" i="246"/>
  <c r="A204" i="246"/>
  <c r="A205" i="246"/>
  <c r="A206" i="246"/>
  <c r="A207" i="246"/>
  <c r="A208" i="246"/>
  <c r="A209" i="246"/>
  <c r="A210" i="246"/>
  <c r="A211" i="246"/>
  <c r="A212" i="246"/>
  <c r="A213" i="246"/>
  <c r="A214" i="246"/>
  <c r="A215" i="246"/>
  <c r="A216" i="246"/>
  <c r="A217" i="246"/>
  <c r="A218" i="246"/>
  <c r="A219" i="246"/>
  <c r="A220" i="246"/>
  <c r="A221" i="246"/>
  <c r="A222" i="246"/>
  <c r="A223" i="246"/>
  <c r="A224" i="246"/>
  <c r="A225" i="246"/>
  <c r="A226" i="246"/>
  <c r="A227" i="246"/>
  <c r="A228" i="246"/>
  <c r="A229" i="246"/>
  <c r="A230" i="246"/>
  <c r="A231" i="246"/>
  <c r="A232" i="246"/>
  <c r="A233" i="246"/>
  <c r="A234" i="246"/>
  <c r="A235" i="246"/>
  <c r="A236" i="246"/>
  <c r="A237" i="246"/>
  <c r="A238" i="246"/>
  <c r="A239" i="246"/>
  <c r="A240" i="246"/>
  <c r="A241" i="246"/>
  <c r="A242" i="246"/>
  <c r="A243" i="246"/>
  <c r="A244" i="246"/>
  <c r="A245" i="246"/>
  <c r="A246" i="246"/>
  <c r="A247" i="246"/>
  <c r="A248" i="246"/>
  <c r="A249" i="246"/>
  <c r="A250" i="246"/>
  <c r="A251" i="246"/>
  <c r="A252" i="246"/>
  <c r="A253" i="246"/>
  <c r="A254" i="246"/>
  <c r="A255" i="246"/>
  <c r="A256" i="246"/>
  <c r="A257" i="246"/>
  <c r="A258" i="246"/>
  <c r="A259" i="246"/>
  <c r="A260" i="246"/>
  <c r="A261" i="246"/>
  <c r="A262" i="246"/>
  <c r="A263" i="246"/>
  <c r="A264" i="246"/>
  <c r="A265" i="246"/>
  <c r="A5" i="246"/>
  <c r="H29" i="246"/>
  <c r="I29" i="246"/>
  <c r="J29" i="246"/>
  <c r="K29" i="246"/>
  <c r="L29" i="246"/>
  <c r="M29" i="246"/>
  <c r="H30" i="246"/>
  <c r="I30" i="246"/>
  <c r="J30" i="246"/>
  <c r="K30" i="246"/>
  <c r="L30" i="246"/>
  <c r="M30" i="246"/>
  <c r="H31" i="246"/>
  <c r="I31" i="246"/>
  <c r="J31" i="246"/>
  <c r="K31" i="246"/>
  <c r="L31" i="246"/>
  <c r="M31" i="246"/>
  <c r="H32" i="246"/>
  <c r="I32" i="246"/>
  <c r="J32" i="246"/>
  <c r="K32" i="246"/>
  <c r="L32" i="246"/>
  <c r="M32" i="246"/>
  <c r="H33" i="246"/>
  <c r="I33" i="246"/>
  <c r="J33" i="246"/>
  <c r="K33" i="246"/>
  <c r="L33" i="246"/>
  <c r="M33" i="246"/>
  <c r="H34" i="246"/>
  <c r="I34" i="246"/>
  <c r="J34" i="246"/>
  <c r="K34" i="246"/>
  <c r="L34" i="246"/>
  <c r="M34" i="246"/>
  <c r="H35" i="246"/>
  <c r="I35" i="246"/>
  <c r="J35" i="246"/>
  <c r="K35" i="246"/>
  <c r="L35" i="246"/>
  <c r="M35" i="246"/>
  <c r="H36" i="246"/>
  <c r="I36" i="246"/>
  <c r="J36" i="246"/>
  <c r="K36" i="246"/>
  <c r="L36" i="246"/>
  <c r="M36" i="246"/>
  <c r="H37" i="246"/>
  <c r="I37" i="246"/>
  <c r="J37" i="246"/>
  <c r="K37" i="246"/>
  <c r="L37" i="246"/>
  <c r="M37" i="246"/>
  <c r="H38" i="246"/>
  <c r="I38" i="246"/>
  <c r="J38" i="246"/>
  <c r="K38" i="246"/>
  <c r="L38" i="246"/>
  <c r="M38" i="246"/>
  <c r="H39" i="246"/>
  <c r="I39" i="246"/>
  <c r="J39" i="246"/>
  <c r="K39" i="246"/>
  <c r="L39" i="246"/>
  <c r="M39" i="246"/>
  <c r="H40" i="246"/>
  <c r="I40" i="246"/>
  <c r="J40" i="246"/>
  <c r="K40" i="246"/>
  <c r="L40" i="246"/>
  <c r="M40" i="246"/>
  <c r="H41" i="246"/>
  <c r="I41" i="246"/>
  <c r="J41" i="246"/>
  <c r="K41" i="246"/>
  <c r="L41" i="246"/>
  <c r="M41" i="246"/>
  <c r="H42" i="246"/>
  <c r="I42" i="246"/>
  <c r="J42" i="246"/>
  <c r="K42" i="246"/>
  <c r="L42" i="246"/>
  <c r="M42" i="246"/>
  <c r="H43" i="246"/>
  <c r="I43" i="246"/>
  <c r="J43" i="246"/>
  <c r="K43" i="246"/>
  <c r="L43" i="246"/>
  <c r="M43" i="246"/>
  <c r="H44" i="246"/>
  <c r="I44" i="246"/>
  <c r="J44" i="246"/>
  <c r="K44" i="246"/>
  <c r="L44" i="246"/>
  <c r="M44" i="246"/>
  <c r="H45" i="246"/>
  <c r="I45" i="246"/>
  <c r="J45" i="246"/>
  <c r="K45" i="246"/>
  <c r="L45" i="246"/>
  <c r="M45" i="246"/>
  <c r="H46" i="246"/>
  <c r="I46" i="246"/>
  <c r="J46" i="246"/>
  <c r="K46" i="246"/>
  <c r="L46" i="246"/>
  <c r="M46" i="246"/>
  <c r="H47" i="246"/>
  <c r="I47" i="246"/>
  <c r="J47" i="246"/>
  <c r="K47" i="246"/>
  <c r="L47" i="246"/>
  <c r="M47" i="246"/>
  <c r="H48" i="246"/>
  <c r="I48" i="246"/>
  <c r="J48" i="246"/>
  <c r="K48" i="246"/>
  <c r="L48" i="246"/>
  <c r="M48" i="246"/>
  <c r="H49" i="246"/>
  <c r="I49" i="246"/>
  <c r="J49" i="246"/>
  <c r="K49" i="246"/>
  <c r="L49" i="246"/>
  <c r="M49" i="246"/>
  <c r="H50" i="246"/>
  <c r="I50" i="246"/>
  <c r="J50" i="246"/>
  <c r="K50" i="246"/>
  <c r="L50" i="246"/>
  <c r="M50" i="246"/>
  <c r="H51" i="246"/>
  <c r="I51" i="246"/>
  <c r="J51" i="246"/>
  <c r="K51" i="246"/>
  <c r="L51" i="246"/>
  <c r="M51" i="246"/>
  <c r="H52" i="246"/>
  <c r="I52" i="246"/>
  <c r="J52" i="246"/>
  <c r="K52" i="246"/>
  <c r="L52" i="246"/>
  <c r="M52" i="246"/>
  <c r="H53" i="246"/>
  <c r="I53" i="246"/>
  <c r="J53" i="246"/>
  <c r="K53" i="246"/>
  <c r="L53" i="246"/>
  <c r="M53" i="246"/>
  <c r="H54" i="246"/>
  <c r="I54" i="246"/>
  <c r="J54" i="246"/>
  <c r="K54" i="246"/>
  <c r="L54" i="246"/>
  <c r="M54" i="246"/>
  <c r="H55" i="246"/>
  <c r="I55" i="246"/>
  <c r="J55" i="246"/>
  <c r="K55" i="246"/>
  <c r="L55" i="246"/>
  <c r="M55" i="246"/>
  <c r="H56" i="246"/>
  <c r="I56" i="246"/>
  <c r="J56" i="246"/>
  <c r="K56" i="246"/>
  <c r="L56" i="246"/>
  <c r="M56" i="246"/>
  <c r="H57" i="246"/>
  <c r="I57" i="246"/>
  <c r="J57" i="246"/>
  <c r="K57" i="246"/>
  <c r="L57" i="246"/>
  <c r="M57" i="246"/>
  <c r="H58" i="246"/>
  <c r="I58" i="246"/>
  <c r="J58" i="246"/>
  <c r="K58" i="246"/>
  <c r="L58" i="246"/>
  <c r="M58" i="246"/>
  <c r="H59" i="246"/>
  <c r="I59" i="246"/>
  <c r="J59" i="246"/>
  <c r="K59" i="246"/>
  <c r="L59" i="246"/>
  <c r="M59" i="246"/>
  <c r="H60" i="246"/>
  <c r="I60" i="246"/>
  <c r="J60" i="246"/>
  <c r="K60" i="246"/>
  <c r="L60" i="246"/>
  <c r="M60" i="246"/>
  <c r="H61" i="246"/>
  <c r="I61" i="246"/>
  <c r="J61" i="246"/>
  <c r="K61" i="246"/>
  <c r="L61" i="246"/>
  <c r="M61" i="246"/>
  <c r="H62" i="246"/>
  <c r="I62" i="246"/>
  <c r="J62" i="246"/>
  <c r="K62" i="246"/>
  <c r="L62" i="246"/>
  <c r="M62" i="246"/>
  <c r="H63" i="246"/>
  <c r="I63" i="246"/>
  <c r="J63" i="246"/>
  <c r="K63" i="246"/>
  <c r="L63" i="246"/>
  <c r="M63" i="246"/>
  <c r="H64" i="246"/>
  <c r="I64" i="246"/>
  <c r="J64" i="246"/>
  <c r="K64" i="246"/>
  <c r="L64" i="246"/>
  <c r="M64" i="246"/>
  <c r="H65" i="246"/>
  <c r="I65" i="246"/>
  <c r="J65" i="246"/>
  <c r="K65" i="246"/>
  <c r="L65" i="246"/>
  <c r="M65" i="246"/>
  <c r="H66" i="246"/>
  <c r="I66" i="246"/>
  <c r="J66" i="246"/>
  <c r="K66" i="246"/>
  <c r="L66" i="246"/>
  <c r="M66" i="246"/>
  <c r="H67" i="246"/>
  <c r="I67" i="246"/>
  <c r="J67" i="246"/>
  <c r="K67" i="246"/>
  <c r="L67" i="246"/>
  <c r="M67" i="246"/>
  <c r="H68" i="246"/>
  <c r="I68" i="246"/>
  <c r="J68" i="246"/>
  <c r="K68" i="246"/>
  <c r="L68" i="246"/>
  <c r="M68" i="246"/>
  <c r="H69" i="246"/>
  <c r="I69" i="246"/>
  <c r="J69" i="246"/>
  <c r="K69" i="246"/>
  <c r="L69" i="246"/>
  <c r="M69" i="246"/>
  <c r="H70" i="246"/>
  <c r="I70" i="246"/>
  <c r="J70" i="246"/>
  <c r="K70" i="246"/>
  <c r="L70" i="246"/>
  <c r="M70" i="246"/>
  <c r="H71" i="246"/>
  <c r="I71" i="246"/>
  <c r="J71" i="246"/>
  <c r="K71" i="246"/>
  <c r="L71" i="246"/>
  <c r="M71" i="246"/>
  <c r="H72" i="246"/>
  <c r="I72" i="246"/>
  <c r="J72" i="246"/>
  <c r="K72" i="246"/>
  <c r="L72" i="246"/>
  <c r="M72" i="246"/>
  <c r="H73" i="246"/>
  <c r="I73" i="246"/>
  <c r="J73" i="246"/>
  <c r="K73" i="246"/>
  <c r="L73" i="246"/>
  <c r="M73" i="246"/>
  <c r="H74" i="246"/>
  <c r="I74" i="246"/>
  <c r="J74" i="246"/>
  <c r="K74" i="246"/>
  <c r="L74" i="246"/>
  <c r="M74" i="246"/>
  <c r="H75" i="246"/>
  <c r="I75" i="246"/>
  <c r="J75" i="246"/>
  <c r="K75" i="246"/>
  <c r="L75" i="246"/>
  <c r="M75" i="246"/>
  <c r="H76" i="246"/>
  <c r="I76" i="246"/>
  <c r="J76" i="246"/>
  <c r="K76" i="246"/>
  <c r="L76" i="246"/>
  <c r="M76" i="246"/>
  <c r="H77" i="246"/>
  <c r="I77" i="246"/>
  <c r="J77" i="246"/>
  <c r="K77" i="246"/>
  <c r="L77" i="246"/>
  <c r="M77" i="246"/>
  <c r="H78" i="246"/>
  <c r="I78" i="246"/>
  <c r="J78" i="246"/>
  <c r="K78" i="246"/>
  <c r="L78" i="246"/>
  <c r="M78" i="246"/>
  <c r="H79" i="246"/>
  <c r="I79" i="246"/>
  <c r="J79" i="246"/>
  <c r="K79" i="246"/>
  <c r="L79" i="246"/>
  <c r="M79" i="246"/>
  <c r="H80" i="246"/>
  <c r="I80" i="246"/>
  <c r="J80" i="246"/>
  <c r="K80" i="246"/>
  <c r="L80" i="246"/>
  <c r="M80" i="246"/>
  <c r="H81" i="246"/>
  <c r="I81" i="246"/>
  <c r="J81" i="246"/>
  <c r="K81" i="246"/>
  <c r="L81" i="246"/>
  <c r="M81" i="246"/>
  <c r="H82" i="246"/>
  <c r="I82" i="246"/>
  <c r="J82" i="246"/>
  <c r="K82" i="246"/>
  <c r="L82" i="246"/>
  <c r="M82" i="246"/>
  <c r="H83" i="246"/>
  <c r="I83" i="246"/>
  <c r="J83" i="246"/>
  <c r="K83" i="246"/>
  <c r="L83" i="246"/>
  <c r="M83" i="246"/>
  <c r="H84" i="246"/>
  <c r="I84" i="246"/>
  <c r="J84" i="246"/>
  <c r="K84" i="246"/>
  <c r="L84" i="246"/>
  <c r="M84" i="246"/>
  <c r="H85" i="246"/>
  <c r="I85" i="246"/>
  <c r="J85" i="246"/>
  <c r="K85" i="246"/>
  <c r="L85" i="246"/>
  <c r="M85" i="246"/>
  <c r="H86" i="246"/>
  <c r="I86" i="246"/>
  <c r="J86" i="246"/>
  <c r="K86" i="246"/>
  <c r="L86" i="246"/>
  <c r="M86" i="246"/>
  <c r="H87" i="246"/>
  <c r="I87" i="246"/>
  <c r="J87" i="246"/>
  <c r="K87" i="246"/>
  <c r="L87" i="246"/>
  <c r="M87" i="246"/>
  <c r="H88" i="246"/>
  <c r="I88" i="246"/>
  <c r="J88" i="246"/>
  <c r="K88" i="246"/>
  <c r="L88" i="246"/>
  <c r="M88" i="246"/>
  <c r="H89" i="246"/>
  <c r="I89" i="246"/>
  <c r="J89" i="246"/>
  <c r="K89" i="246"/>
  <c r="L89" i="246"/>
  <c r="M89" i="246"/>
  <c r="H90" i="246"/>
  <c r="I90" i="246"/>
  <c r="J90" i="246"/>
  <c r="K90" i="246"/>
  <c r="L90" i="246"/>
  <c r="M90" i="246"/>
  <c r="H91" i="246"/>
  <c r="I91" i="246"/>
  <c r="J91" i="246"/>
  <c r="K91" i="246"/>
  <c r="L91" i="246"/>
  <c r="M91" i="246"/>
  <c r="H92" i="246"/>
  <c r="I92" i="246"/>
  <c r="J92" i="246"/>
  <c r="K92" i="246"/>
  <c r="L92" i="246"/>
  <c r="M92" i="246"/>
  <c r="H93" i="246"/>
  <c r="I93" i="246"/>
  <c r="J93" i="246"/>
  <c r="K93" i="246"/>
  <c r="L93" i="246"/>
  <c r="M93" i="246"/>
  <c r="H94" i="246"/>
  <c r="I94" i="246"/>
  <c r="J94" i="246"/>
  <c r="K94" i="246"/>
  <c r="L94" i="246"/>
  <c r="M94" i="246"/>
  <c r="H95" i="246"/>
  <c r="I95" i="246"/>
  <c r="J95" i="246"/>
  <c r="K95" i="246"/>
  <c r="L95" i="246"/>
  <c r="M95" i="246"/>
  <c r="H96" i="246"/>
  <c r="I96" i="246"/>
  <c r="J96" i="246"/>
  <c r="K96" i="246"/>
  <c r="L96" i="246"/>
  <c r="M96" i="246"/>
  <c r="H97" i="246"/>
  <c r="I97" i="246"/>
  <c r="J97" i="246"/>
  <c r="K97" i="246"/>
  <c r="L97" i="246"/>
  <c r="M97" i="246"/>
  <c r="H98" i="246"/>
  <c r="I98" i="246"/>
  <c r="J98" i="246"/>
  <c r="K98" i="246"/>
  <c r="L98" i="246"/>
  <c r="M98" i="246"/>
  <c r="H99" i="246"/>
  <c r="I99" i="246"/>
  <c r="J99" i="246"/>
  <c r="K99" i="246"/>
  <c r="L99" i="246"/>
  <c r="M99" i="246"/>
  <c r="H100" i="246"/>
  <c r="I100" i="246"/>
  <c r="J100" i="246"/>
  <c r="K100" i="246"/>
  <c r="L100" i="246"/>
  <c r="M100" i="246"/>
  <c r="H101" i="246"/>
  <c r="I101" i="246"/>
  <c r="J101" i="246"/>
  <c r="K101" i="246"/>
  <c r="L101" i="246"/>
  <c r="M101" i="246"/>
  <c r="H102" i="246"/>
  <c r="I102" i="246"/>
  <c r="J102" i="246"/>
  <c r="K102" i="246"/>
  <c r="L102" i="246"/>
  <c r="M102" i="246"/>
  <c r="H103" i="246"/>
  <c r="I103" i="246"/>
  <c r="J103" i="246"/>
  <c r="K103" i="246"/>
  <c r="L103" i="246"/>
  <c r="M103" i="246"/>
  <c r="H104" i="246"/>
  <c r="I104" i="246"/>
  <c r="J104" i="246"/>
  <c r="K104" i="246"/>
  <c r="L104" i="246"/>
  <c r="M104" i="246"/>
  <c r="H105" i="246"/>
  <c r="I105" i="246"/>
  <c r="J105" i="246"/>
  <c r="K105" i="246"/>
  <c r="L105" i="246"/>
  <c r="M105" i="246"/>
  <c r="H106" i="246"/>
  <c r="I106" i="246"/>
  <c r="J106" i="246"/>
  <c r="K106" i="246"/>
  <c r="L106" i="246"/>
  <c r="M106" i="246"/>
  <c r="H107" i="246"/>
  <c r="I107" i="246"/>
  <c r="J107" i="246"/>
  <c r="K107" i="246"/>
  <c r="L107" i="246"/>
  <c r="M107" i="246"/>
  <c r="H108" i="246"/>
  <c r="I108" i="246"/>
  <c r="J108" i="246"/>
  <c r="K108" i="246"/>
  <c r="L108" i="246"/>
  <c r="M108" i="246"/>
  <c r="H109" i="246"/>
  <c r="I109" i="246"/>
  <c r="J109" i="246"/>
  <c r="K109" i="246"/>
  <c r="L109" i="246"/>
  <c r="M109" i="246"/>
  <c r="H110" i="246"/>
  <c r="I110" i="246"/>
  <c r="J110" i="246"/>
  <c r="K110" i="246"/>
  <c r="L110" i="246"/>
  <c r="M110" i="246"/>
  <c r="H111" i="246"/>
  <c r="I111" i="246"/>
  <c r="J111" i="246"/>
  <c r="K111" i="246"/>
  <c r="L111" i="246"/>
  <c r="M111" i="246"/>
  <c r="H112" i="246"/>
  <c r="I112" i="246"/>
  <c r="J112" i="246"/>
  <c r="K112" i="246"/>
  <c r="L112" i="246"/>
  <c r="M112" i="246"/>
  <c r="H113" i="246"/>
  <c r="I113" i="246"/>
  <c r="J113" i="246"/>
  <c r="K113" i="246"/>
  <c r="L113" i="246"/>
  <c r="M113" i="246"/>
  <c r="H114" i="246"/>
  <c r="I114" i="246"/>
  <c r="J114" i="246"/>
  <c r="K114" i="246"/>
  <c r="L114" i="246"/>
  <c r="M114" i="246"/>
  <c r="H115" i="246"/>
  <c r="I115" i="246"/>
  <c r="J115" i="246"/>
  <c r="K115" i="246"/>
  <c r="L115" i="246"/>
  <c r="M115" i="246"/>
  <c r="H116" i="246"/>
  <c r="I116" i="246"/>
  <c r="J116" i="246"/>
  <c r="K116" i="246"/>
  <c r="L116" i="246"/>
  <c r="M116" i="246"/>
  <c r="H117" i="246"/>
  <c r="I117" i="246"/>
  <c r="J117" i="246"/>
  <c r="K117" i="246"/>
  <c r="L117" i="246"/>
  <c r="M117" i="246"/>
  <c r="H118" i="246"/>
  <c r="I118" i="246"/>
  <c r="J118" i="246"/>
  <c r="K118" i="246"/>
  <c r="L118" i="246"/>
  <c r="M118" i="246"/>
  <c r="H119" i="246"/>
  <c r="I119" i="246"/>
  <c r="J119" i="246"/>
  <c r="K119" i="246"/>
  <c r="L119" i="246"/>
  <c r="M119" i="246"/>
  <c r="H120" i="246"/>
  <c r="I120" i="246"/>
  <c r="J120" i="246"/>
  <c r="K120" i="246"/>
  <c r="L120" i="246"/>
  <c r="M120" i="246"/>
  <c r="H121" i="246"/>
  <c r="I121" i="246"/>
  <c r="J121" i="246"/>
  <c r="K121" i="246"/>
  <c r="L121" i="246"/>
  <c r="M121" i="246"/>
  <c r="H122" i="246"/>
  <c r="I122" i="246"/>
  <c r="J122" i="246"/>
  <c r="K122" i="246"/>
  <c r="L122" i="246"/>
  <c r="M122" i="246"/>
  <c r="H123" i="246"/>
  <c r="I123" i="246"/>
  <c r="J123" i="246"/>
  <c r="K123" i="246"/>
  <c r="L123" i="246"/>
  <c r="M123" i="246"/>
  <c r="H124" i="246"/>
  <c r="I124" i="246"/>
  <c r="J124" i="246"/>
  <c r="K124" i="246"/>
  <c r="L124" i="246"/>
  <c r="M124" i="246"/>
  <c r="H125" i="246"/>
  <c r="I125" i="246"/>
  <c r="J125" i="246"/>
  <c r="K125" i="246"/>
  <c r="L125" i="246"/>
  <c r="M125" i="246"/>
  <c r="H126" i="246"/>
  <c r="I126" i="246"/>
  <c r="J126" i="246"/>
  <c r="K126" i="246"/>
  <c r="L126" i="246"/>
  <c r="M126" i="246"/>
  <c r="H127" i="246"/>
  <c r="I127" i="246"/>
  <c r="J127" i="246"/>
  <c r="K127" i="246"/>
  <c r="L127" i="246"/>
  <c r="M127" i="246"/>
  <c r="H128" i="246"/>
  <c r="I128" i="246"/>
  <c r="J128" i="246"/>
  <c r="K128" i="246"/>
  <c r="L128" i="246"/>
  <c r="M128" i="246"/>
  <c r="H129" i="246"/>
  <c r="I129" i="246"/>
  <c r="J129" i="246"/>
  <c r="K129" i="246"/>
  <c r="L129" i="246"/>
  <c r="M129" i="246"/>
  <c r="H130" i="246"/>
  <c r="I130" i="246"/>
  <c r="J130" i="246"/>
  <c r="K130" i="246"/>
  <c r="L130" i="246"/>
  <c r="M130" i="246"/>
  <c r="H131" i="246"/>
  <c r="I131" i="246"/>
  <c r="J131" i="246"/>
  <c r="K131" i="246"/>
  <c r="L131" i="246"/>
  <c r="M131" i="246"/>
  <c r="H132" i="246"/>
  <c r="I132" i="246"/>
  <c r="J132" i="246"/>
  <c r="K132" i="246"/>
  <c r="L132" i="246"/>
  <c r="M132" i="246"/>
  <c r="H133" i="246"/>
  <c r="I133" i="246"/>
  <c r="J133" i="246"/>
  <c r="K133" i="246"/>
  <c r="L133" i="246"/>
  <c r="M133" i="246"/>
  <c r="H134" i="246"/>
  <c r="I134" i="246"/>
  <c r="J134" i="246"/>
  <c r="K134" i="246"/>
  <c r="L134" i="246"/>
  <c r="M134" i="246"/>
  <c r="H135" i="246"/>
  <c r="I135" i="246"/>
  <c r="J135" i="246"/>
  <c r="K135" i="246"/>
  <c r="L135" i="246"/>
  <c r="M135" i="246"/>
  <c r="H136" i="246"/>
  <c r="I136" i="246"/>
  <c r="J136" i="246"/>
  <c r="K136" i="246"/>
  <c r="L136" i="246"/>
  <c r="M136" i="246"/>
  <c r="H137" i="246"/>
  <c r="I137" i="246"/>
  <c r="J137" i="246"/>
  <c r="K137" i="246"/>
  <c r="L137" i="246"/>
  <c r="M137" i="246"/>
  <c r="H138" i="246"/>
  <c r="I138" i="246"/>
  <c r="J138" i="246"/>
  <c r="K138" i="246"/>
  <c r="L138" i="246"/>
  <c r="M138" i="246"/>
  <c r="H139" i="246"/>
  <c r="I139" i="246"/>
  <c r="J139" i="246"/>
  <c r="K139" i="246"/>
  <c r="L139" i="246"/>
  <c r="M139" i="246"/>
  <c r="H140" i="246"/>
  <c r="I140" i="246"/>
  <c r="J140" i="246"/>
  <c r="K140" i="246"/>
  <c r="L140" i="246"/>
  <c r="M140" i="246"/>
  <c r="H141" i="246"/>
  <c r="I141" i="246"/>
  <c r="J141" i="246"/>
  <c r="K141" i="246"/>
  <c r="L141" i="246"/>
  <c r="M141" i="246"/>
  <c r="H142" i="246"/>
  <c r="I142" i="246"/>
  <c r="J142" i="246"/>
  <c r="K142" i="246"/>
  <c r="L142" i="246"/>
  <c r="M142" i="246"/>
  <c r="H143" i="246"/>
  <c r="I143" i="246"/>
  <c r="J143" i="246"/>
  <c r="K143" i="246"/>
  <c r="L143" i="246"/>
  <c r="M143" i="246"/>
  <c r="H144" i="246"/>
  <c r="I144" i="246"/>
  <c r="J144" i="246"/>
  <c r="K144" i="246"/>
  <c r="L144" i="246"/>
  <c r="M144" i="246"/>
  <c r="H145" i="246"/>
  <c r="I145" i="246"/>
  <c r="J145" i="246"/>
  <c r="K145" i="246"/>
  <c r="L145" i="246"/>
  <c r="M145" i="246"/>
  <c r="H146" i="246"/>
  <c r="I146" i="246"/>
  <c r="J146" i="246"/>
  <c r="K146" i="246"/>
  <c r="L146" i="246"/>
  <c r="M146" i="246"/>
  <c r="H147" i="246"/>
  <c r="I147" i="246"/>
  <c r="J147" i="246"/>
  <c r="K147" i="246"/>
  <c r="L147" i="246"/>
  <c r="M147" i="246"/>
  <c r="H148" i="246"/>
  <c r="I148" i="246"/>
  <c r="J148" i="246"/>
  <c r="K148" i="246"/>
  <c r="L148" i="246"/>
  <c r="M148" i="246"/>
  <c r="H149" i="246"/>
  <c r="I149" i="246"/>
  <c r="J149" i="246"/>
  <c r="K149" i="246"/>
  <c r="L149" i="246"/>
  <c r="M149" i="246"/>
  <c r="H150" i="246"/>
  <c r="I150" i="246"/>
  <c r="J150" i="246"/>
  <c r="K150" i="246"/>
  <c r="L150" i="246"/>
  <c r="M150" i="246"/>
  <c r="H151" i="246"/>
  <c r="I151" i="246"/>
  <c r="J151" i="246"/>
  <c r="K151" i="246"/>
  <c r="L151" i="246"/>
  <c r="M151" i="246"/>
  <c r="H152" i="246"/>
  <c r="I152" i="246"/>
  <c r="J152" i="246"/>
  <c r="K152" i="246"/>
  <c r="L152" i="246"/>
  <c r="M152" i="246"/>
  <c r="H153" i="246"/>
  <c r="I153" i="246"/>
  <c r="J153" i="246"/>
  <c r="K153" i="246"/>
  <c r="L153" i="246"/>
  <c r="M153" i="246"/>
  <c r="H154" i="246"/>
  <c r="I154" i="246"/>
  <c r="J154" i="246"/>
  <c r="K154" i="246"/>
  <c r="L154" i="246"/>
  <c r="M154" i="246"/>
  <c r="H155" i="246"/>
  <c r="I155" i="246"/>
  <c r="J155" i="246"/>
  <c r="K155" i="246"/>
  <c r="L155" i="246"/>
  <c r="M155" i="246"/>
  <c r="H156" i="246"/>
  <c r="I156" i="246"/>
  <c r="J156" i="246"/>
  <c r="K156" i="246"/>
  <c r="L156" i="246"/>
  <c r="M156" i="246"/>
  <c r="H157" i="246"/>
  <c r="I157" i="246"/>
  <c r="J157" i="246"/>
  <c r="K157" i="246"/>
  <c r="L157" i="246"/>
  <c r="M157" i="246"/>
  <c r="H158" i="246"/>
  <c r="I158" i="246"/>
  <c r="J158" i="246"/>
  <c r="K158" i="246"/>
  <c r="L158" i="246"/>
  <c r="M158" i="246"/>
  <c r="H159" i="246"/>
  <c r="I159" i="246"/>
  <c r="J159" i="246"/>
  <c r="K159" i="246"/>
  <c r="L159" i="246"/>
  <c r="M159" i="246"/>
  <c r="H160" i="246"/>
  <c r="I160" i="246"/>
  <c r="J160" i="246"/>
  <c r="K160" i="246"/>
  <c r="L160" i="246"/>
  <c r="M160" i="246"/>
  <c r="H161" i="246"/>
  <c r="I161" i="246"/>
  <c r="J161" i="246"/>
  <c r="K161" i="246"/>
  <c r="L161" i="246"/>
  <c r="M161" i="246"/>
  <c r="H162" i="246"/>
  <c r="I162" i="246"/>
  <c r="J162" i="246"/>
  <c r="K162" i="246"/>
  <c r="L162" i="246"/>
  <c r="M162" i="246"/>
  <c r="H163" i="246"/>
  <c r="I163" i="246"/>
  <c r="J163" i="246"/>
  <c r="K163" i="246"/>
  <c r="L163" i="246"/>
  <c r="M163" i="246"/>
  <c r="H164" i="246"/>
  <c r="I164" i="246"/>
  <c r="J164" i="246"/>
  <c r="K164" i="246"/>
  <c r="L164" i="246"/>
  <c r="M164" i="246"/>
  <c r="H165" i="246"/>
  <c r="I165" i="246"/>
  <c r="J165" i="246"/>
  <c r="K165" i="246"/>
  <c r="L165" i="246"/>
  <c r="M165" i="246"/>
  <c r="H166" i="246"/>
  <c r="I166" i="246"/>
  <c r="J166" i="246"/>
  <c r="K166" i="246"/>
  <c r="L166" i="246"/>
  <c r="M166" i="246"/>
  <c r="H167" i="246"/>
  <c r="I167" i="246"/>
  <c r="J167" i="246"/>
  <c r="K167" i="246"/>
  <c r="L167" i="246"/>
  <c r="M167" i="246"/>
  <c r="H168" i="246"/>
  <c r="I168" i="246"/>
  <c r="J168" i="246"/>
  <c r="K168" i="246"/>
  <c r="L168" i="246"/>
  <c r="M168" i="246"/>
  <c r="H169" i="246"/>
  <c r="I169" i="246"/>
  <c r="J169" i="246"/>
  <c r="K169" i="246"/>
  <c r="L169" i="246"/>
  <c r="M169" i="246"/>
  <c r="H170" i="246"/>
  <c r="I170" i="246"/>
  <c r="J170" i="246"/>
  <c r="K170" i="246"/>
  <c r="L170" i="246"/>
  <c r="M170" i="246"/>
  <c r="H171" i="246"/>
  <c r="I171" i="246"/>
  <c r="J171" i="246"/>
  <c r="K171" i="246"/>
  <c r="L171" i="246"/>
  <c r="M171" i="246"/>
  <c r="H172" i="246"/>
  <c r="I172" i="246"/>
  <c r="J172" i="246"/>
  <c r="K172" i="246"/>
  <c r="L172" i="246"/>
  <c r="M172" i="246"/>
  <c r="H173" i="246"/>
  <c r="I173" i="246"/>
  <c r="J173" i="246"/>
  <c r="K173" i="246"/>
  <c r="L173" i="246"/>
  <c r="M173" i="246"/>
  <c r="H174" i="246"/>
  <c r="I174" i="246"/>
  <c r="J174" i="246"/>
  <c r="K174" i="246"/>
  <c r="L174" i="246"/>
  <c r="M174" i="246"/>
  <c r="H175" i="246"/>
  <c r="I175" i="246"/>
  <c r="J175" i="246"/>
  <c r="K175" i="246"/>
  <c r="L175" i="246"/>
  <c r="M175" i="246"/>
  <c r="H176" i="246"/>
  <c r="I176" i="246"/>
  <c r="J176" i="246"/>
  <c r="K176" i="246"/>
  <c r="L176" i="246"/>
  <c r="M176" i="246"/>
  <c r="H177" i="246"/>
  <c r="I177" i="246"/>
  <c r="J177" i="246"/>
  <c r="K177" i="246"/>
  <c r="L177" i="246"/>
  <c r="M177" i="246"/>
  <c r="H178" i="246"/>
  <c r="I178" i="246"/>
  <c r="J178" i="246"/>
  <c r="K178" i="246"/>
  <c r="L178" i="246"/>
  <c r="M178" i="246"/>
  <c r="H179" i="246"/>
  <c r="I179" i="246"/>
  <c r="J179" i="246"/>
  <c r="K179" i="246"/>
  <c r="L179" i="246"/>
  <c r="M179" i="246"/>
  <c r="H180" i="246"/>
  <c r="I180" i="246"/>
  <c r="J180" i="246"/>
  <c r="K180" i="246"/>
  <c r="L180" i="246"/>
  <c r="M180" i="246"/>
  <c r="H181" i="246"/>
  <c r="I181" i="246"/>
  <c r="J181" i="246"/>
  <c r="K181" i="246"/>
  <c r="L181" i="246"/>
  <c r="M181" i="246"/>
  <c r="H182" i="246"/>
  <c r="I182" i="246"/>
  <c r="J182" i="246"/>
  <c r="K182" i="246"/>
  <c r="L182" i="246"/>
  <c r="M182" i="246"/>
  <c r="H183" i="246"/>
  <c r="I183" i="246"/>
  <c r="J183" i="246"/>
  <c r="K183" i="246"/>
  <c r="L183" i="246"/>
  <c r="M183" i="246"/>
  <c r="H184" i="246"/>
  <c r="I184" i="246"/>
  <c r="J184" i="246"/>
  <c r="K184" i="246"/>
  <c r="L184" i="246"/>
  <c r="M184" i="246"/>
  <c r="H185" i="246"/>
  <c r="I185" i="246"/>
  <c r="J185" i="246"/>
  <c r="K185" i="246"/>
  <c r="L185" i="246"/>
  <c r="M185" i="246"/>
  <c r="H186" i="246"/>
  <c r="I186" i="246"/>
  <c r="J186" i="246"/>
  <c r="K186" i="246"/>
  <c r="L186" i="246"/>
  <c r="M186" i="246"/>
  <c r="H187" i="246"/>
  <c r="I187" i="246"/>
  <c r="J187" i="246"/>
  <c r="K187" i="246"/>
  <c r="L187" i="246"/>
  <c r="M187" i="246"/>
  <c r="H188" i="246"/>
  <c r="I188" i="246"/>
  <c r="J188" i="246"/>
  <c r="K188" i="246"/>
  <c r="L188" i="246"/>
  <c r="M188" i="246"/>
  <c r="H189" i="246"/>
  <c r="I189" i="246"/>
  <c r="J189" i="246"/>
  <c r="K189" i="246"/>
  <c r="L189" i="246"/>
  <c r="M189" i="246"/>
  <c r="H190" i="246"/>
  <c r="I190" i="246"/>
  <c r="J190" i="246"/>
  <c r="K190" i="246"/>
  <c r="L190" i="246"/>
  <c r="M190" i="246"/>
  <c r="H191" i="246"/>
  <c r="I191" i="246"/>
  <c r="J191" i="246"/>
  <c r="K191" i="246"/>
  <c r="L191" i="246"/>
  <c r="M191" i="246"/>
  <c r="H192" i="246"/>
  <c r="I192" i="246"/>
  <c r="J192" i="246"/>
  <c r="K192" i="246"/>
  <c r="L192" i="246"/>
  <c r="M192" i="246"/>
  <c r="H193" i="246"/>
  <c r="I193" i="246"/>
  <c r="J193" i="246"/>
  <c r="K193" i="246"/>
  <c r="L193" i="246"/>
  <c r="M193" i="246"/>
  <c r="H194" i="246"/>
  <c r="I194" i="246"/>
  <c r="J194" i="246"/>
  <c r="K194" i="246"/>
  <c r="L194" i="246"/>
  <c r="M194" i="246"/>
  <c r="H195" i="246"/>
  <c r="I195" i="246"/>
  <c r="J195" i="246"/>
  <c r="K195" i="246"/>
  <c r="L195" i="246"/>
  <c r="M195" i="246"/>
  <c r="H196" i="246"/>
  <c r="I196" i="246"/>
  <c r="J196" i="246"/>
  <c r="K196" i="246"/>
  <c r="L196" i="246"/>
  <c r="M196" i="246"/>
  <c r="H197" i="246"/>
  <c r="I197" i="246"/>
  <c r="J197" i="246"/>
  <c r="K197" i="246"/>
  <c r="L197" i="246"/>
  <c r="M197" i="246"/>
  <c r="H198" i="246"/>
  <c r="I198" i="246"/>
  <c r="J198" i="246"/>
  <c r="K198" i="246"/>
  <c r="L198" i="246"/>
  <c r="M198" i="246"/>
  <c r="H199" i="246"/>
  <c r="I199" i="246"/>
  <c r="J199" i="246"/>
  <c r="K199" i="246"/>
  <c r="L199" i="246"/>
  <c r="M199" i="246"/>
  <c r="H200" i="246"/>
  <c r="I200" i="246"/>
  <c r="J200" i="246"/>
  <c r="K200" i="246"/>
  <c r="L200" i="246"/>
  <c r="M200" i="246"/>
  <c r="H201" i="246"/>
  <c r="I201" i="246"/>
  <c r="J201" i="246"/>
  <c r="K201" i="246"/>
  <c r="L201" i="246"/>
  <c r="M201" i="246"/>
  <c r="H202" i="246"/>
  <c r="I202" i="246"/>
  <c r="J202" i="246"/>
  <c r="K202" i="246"/>
  <c r="L202" i="246"/>
  <c r="M202" i="246"/>
  <c r="H203" i="246"/>
  <c r="I203" i="246"/>
  <c r="J203" i="246"/>
  <c r="K203" i="246"/>
  <c r="L203" i="246"/>
  <c r="M203" i="246"/>
  <c r="H204" i="246"/>
  <c r="I204" i="246"/>
  <c r="J204" i="246"/>
  <c r="K204" i="246"/>
  <c r="L204" i="246"/>
  <c r="M204" i="246"/>
  <c r="H205" i="246"/>
  <c r="I205" i="246"/>
  <c r="J205" i="246"/>
  <c r="K205" i="246"/>
  <c r="L205" i="246"/>
  <c r="M205" i="246"/>
  <c r="H206" i="246"/>
  <c r="I206" i="246"/>
  <c r="J206" i="246"/>
  <c r="K206" i="246"/>
  <c r="L206" i="246"/>
  <c r="M206" i="246"/>
  <c r="H207" i="246"/>
  <c r="I207" i="246"/>
  <c r="J207" i="246"/>
  <c r="K207" i="246"/>
  <c r="L207" i="246"/>
  <c r="M207" i="246"/>
  <c r="H208" i="246"/>
  <c r="I208" i="246"/>
  <c r="J208" i="246"/>
  <c r="K208" i="246"/>
  <c r="L208" i="246"/>
  <c r="M208" i="246"/>
  <c r="H209" i="246"/>
  <c r="I209" i="246"/>
  <c r="J209" i="246"/>
  <c r="K209" i="246"/>
  <c r="L209" i="246"/>
  <c r="M209" i="246"/>
  <c r="H210" i="246"/>
  <c r="I210" i="246"/>
  <c r="J210" i="246"/>
  <c r="K210" i="246"/>
  <c r="L210" i="246"/>
  <c r="M210" i="246"/>
  <c r="H211" i="246"/>
  <c r="I211" i="246"/>
  <c r="J211" i="246"/>
  <c r="K211" i="246"/>
  <c r="L211" i="246"/>
  <c r="M211" i="246"/>
  <c r="H212" i="246"/>
  <c r="I212" i="246"/>
  <c r="J212" i="246"/>
  <c r="K212" i="246"/>
  <c r="L212" i="246"/>
  <c r="M212" i="246"/>
  <c r="H213" i="246"/>
  <c r="I213" i="246"/>
  <c r="J213" i="246"/>
  <c r="K213" i="246"/>
  <c r="L213" i="246"/>
  <c r="M213" i="246"/>
  <c r="H214" i="246"/>
  <c r="I214" i="246"/>
  <c r="J214" i="246"/>
  <c r="K214" i="246"/>
  <c r="L214" i="246"/>
  <c r="M214" i="246"/>
  <c r="H215" i="246"/>
  <c r="I215" i="246"/>
  <c r="J215" i="246"/>
  <c r="K215" i="246"/>
  <c r="L215" i="246"/>
  <c r="M215" i="246"/>
  <c r="H216" i="246"/>
  <c r="I216" i="246"/>
  <c r="J216" i="246"/>
  <c r="K216" i="246"/>
  <c r="L216" i="246"/>
  <c r="M216" i="246"/>
  <c r="H217" i="246"/>
  <c r="I217" i="246"/>
  <c r="J217" i="246"/>
  <c r="K217" i="246"/>
  <c r="L217" i="246"/>
  <c r="M217" i="246"/>
  <c r="H218" i="246"/>
  <c r="I218" i="246"/>
  <c r="J218" i="246"/>
  <c r="K218" i="246"/>
  <c r="L218" i="246"/>
  <c r="M218" i="246"/>
  <c r="H219" i="246"/>
  <c r="I219" i="246"/>
  <c r="J219" i="246"/>
  <c r="K219" i="246"/>
  <c r="L219" i="246"/>
  <c r="M219" i="246"/>
  <c r="H220" i="246"/>
  <c r="I220" i="246"/>
  <c r="J220" i="246"/>
  <c r="K220" i="246"/>
  <c r="L220" i="246"/>
  <c r="M220" i="246"/>
  <c r="H221" i="246"/>
  <c r="I221" i="246"/>
  <c r="J221" i="246"/>
  <c r="K221" i="246"/>
  <c r="L221" i="246"/>
  <c r="M221" i="246"/>
  <c r="H222" i="246"/>
  <c r="I222" i="246"/>
  <c r="J222" i="246"/>
  <c r="K222" i="246"/>
  <c r="L222" i="246"/>
  <c r="M222" i="246"/>
  <c r="H223" i="246"/>
  <c r="I223" i="246"/>
  <c r="J223" i="246"/>
  <c r="K223" i="246"/>
  <c r="L223" i="246"/>
  <c r="M223" i="246"/>
  <c r="H224" i="246"/>
  <c r="I224" i="246"/>
  <c r="J224" i="246"/>
  <c r="K224" i="246"/>
  <c r="L224" i="246"/>
  <c r="M224" i="246"/>
  <c r="H225" i="246"/>
  <c r="I225" i="246"/>
  <c r="J225" i="246"/>
  <c r="K225" i="246"/>
  <c r="L225" i="246"/>
  <c r="M225" i="246"/>
  <c r="H226" i="246"/>
  <c r="I226" i="246"/>
  <c r="J226" i="246"/>
  <c r="K226" i="246"/>
  <c r="L226" i="246"/>
  <c r="M226" i="246"/>
  <c r="H227" i="246"/>
  <c r="I227" i="246"/>
  <c r="J227" i="246"/>
  <c r="K227" i="246"/>
  <c r="L227" i="246"/>
  <c r="M227" i="246"/>
  <c r="H228" i="246"/>
  <c r="I228" i="246"/>
  <c r="J228" i="246"/>
  <c r="K228" i="246"/>
  <c r="L228" i="246"/>
  <c r="M228" i="246"/>
  <c r="H229" i="246"/>
  <c r="I229" i="246"/>
  <c r="J229" i="246"/>
  <c r="K229" i="246"/>
  <c r="L229" i="246"/>
  <c r="M229" i="246"/>
  <c r="H230" i="246"/>
  <c r="I230" i="246"/>
  <c r="J230" i="246"/>
  <c r="K230" i="246"/>
  <c r="L230" i="246"/>
  <c r="M230" i="246"/>
  <c r="H231" i="246"/>
  <c r="I231" i="246"/>
  <c r="J231" i="246"/>
  <c r="K231" i="246"/>
  <c r="L231" i="246"/>
  <c r="M231" i="246"/>
  <c r="H232" i="246"/>
  <c r="I232" i="246"/>
  <c r="J232" i="246"/>
  <c r="K232" i="246"/>
  <c r="L232" i="246"/>
  <c r="M232" i="246"/>
  <c r="H233" i="246"/>
  <c r="I233" i="246"/>
  <c r="J233" i="246"/>
  <c r="K233" i="246"/>
  <c r="L233" i="246"/>
  <c r="M233" i="246"/>
  <c r="H234" i="246"/>
  <c r="I234" i="246"/>
  <c r="J234" i="246"/>
  <c r="K234" i="246"/>
  <c r="L234" i="246"/>
  <c r="M234" i="246"/>
  <c r="H235" i="246"/>
  <c r="I235" i="246"/>
  <c r="J235" i="246"/>
  <c r="K235" i="246"/>
  <c r="L235" i="246"/>
  <c r="M235" i="246"/>
  <c r="H236" i="246"/>
  <c r="I236" i="246"/>
  <c r="J236" i="246"/>
  <c r="K236" i="246"/>
  <c r="L236" i="246"/>
  <c r="M236" i="246"/>
  <c r="H237" i="246"/>
  <c r="I237" i="246"/>
  <c r="J237" i="246"/>
  <c r="K237" i="246"/>
  <c r="L237" i="246"/>
  <c r="M237" i="246"/>
  <c r="H238" i="246"/>
  <c r="I238" i="246"/>
  <c r="J238" i="246"/>
  <c r="K238" i="246"/>
  <c r="L238" i="246"/>
  <c r="M238" i="246"/>
  <c r="H239" i="246"/>
  <c r="I239" i="246"/>
  <c r="J239" i="246"/>
  <c r="K239" i="246"/>
  <c r="L239" i="246"/>
  <c r="M239" i="246"/>
  <c r="H240" i="246"/>
  <c r="I240" i="246"/>
  <c r="J240" i="246"/>
  <c r="K240" i="246"/>
  <c r="L240" i="246"/>
  <c r="M240" i="246"/>
  <c r="H241" i="246"/>
  <c r="I241" i="246"/>
  <c r="J241" i="246"/>
  <c r="K241" i="246"/>
  <c r="L241" i="246"/>
  <c r="M241" i="246"/>
  <c r="H242" i="246"/>
  <c r="I242" i="246"/>
  <c r="J242" i="246"/>
  <c r="K242" i="246"/>
  <c r="L242" i="246"/>
  <c r="M242" i="246"/>
  <c r="H243" i="246"/>
  <c r="I243" i="246"/>
  <c r="J243" i="246"/>
  <c r="K243" i="246"/>
  <c r="L243" i="246"/>
  <c r="M243" i="246"/>
  <c r="H244" i="246"/>
  <c r="I244" i="246"/>
  <c r="J244" i="246"/>
  <c r="K244" i="246"/>
  <c r="L244" i="246"/>
  <c r="M244" i="246"/>
  <c r="H245" i="246"/>
  <c r="I245" i="246"/>
  <c r="J245" i="246"/>
  <c r="K245" i="246"/>
  <c r="L245" i="246"/>
  <c r="M245" i="246"/>
  <c r="H246" i="246"/>
  <c r="I246" i="246"/>
  <c r="J246" i="246"/>
  <c r="K246" i="246"/>
  <c r="L246" i="246"/>
  <c r="M246" i="246"/>
  <c r="H247" i="246"/>
  <c r="I247" i="246"/>
  <c r="J247" i="246"/>
  <c r="K247" i="246"/>
  <c r="L247" i="246"/>
  <c r="M247" i="246"/>
  <c r="H248" i="246"/>
  <c r="I248" i="246"/>
  <c r="J248" i="246"/>
  <c r="K248" i="246"/>
  <c r="L248" i="246"/>
  <c r="M248" i="246"/>
  <c r="H249" i="246"/>
  <c r="I249" i="246"/>
  <c r="J249" i="246"/>
  <c r="K249" i="246"/>
  <c r="L249" i="246"/>
  <c r="M249" i="246"/>
  <c r="H250" i="246"/>
  <c r="I250" i="246"/>
  <c r="J250" i="246"/>
  <c r="K250" i="246"/>
  <c r="L250" i="246"/>
  <c r="M250" i="246"/>
  <c r="H251" i="246"/>
  <c r="I251" i="246"/>
  <c r="J251" i="246"/>
  <c r="K251" i="246"/>
  <c r="L251" i="246"/>
  <c r="M251" i="246"/>
  <c r="H252" i="246"/>
  <c r="I252" i="246"/>
  <c r="J252" i="246"/>
  <c r="K252" i="246"/>
  <c r="L252" i="246"/>
  <c r="M252" i="246"/>
  <c r="H253" i="246"/>
  <c r="I253" i="246"/>
  <c r="J253" i="246"/>
  <c r="K253" i="246"/>
  <c r="L253" i="246"/>
  <c r="M253" i="246"/>
  <c r="H254" i="246"/>
  <c r="I254" i="246"/>
  <c r="J254" i="246"/>
  <c r="K254" i="246"/>
  <c r="L254" i="246"/>
  <c r="M254" i="246"/>
  <c r="H255" i="246"/>
  <c r="I255" i="246"/>
  <c r="J255" i="246"/>
  <c r="K255" i="246"/>
  <c r="L255" i="246"/>
  <c r="M255" i="246"/>
  <c r="H256" i="246"/>
  <c r="I256" i="246"/>
  <c r="J256" i="246"/>
  <c r="K256" i="246"/>
  <c r="L256" i="246"/>
  <c r="M256" i="246"/>
  <c r="H257" i="246"/>
  <c r="I257" i="246"/>
  <c r="J257" i="246"/>
  <c r="K257" i="246"/>
  <c r="L257" i="246"/>
  <c r="M257" i="246"/>
  <c r="H258" i="246"/>
  <c r="I258" i="246"/>
  <c r="J258" i="246"/>
  <c r="K258" i="246"/>
  <c r="L258" i="246"/>
  <c r="M258" i="246"/>
  <c r="H259" i="246"/>
  <c r="I259" i="246"/>
  <c r="J259" i="246"/>
  <c r="K259" i="246"/>
  <c r="L259" i="246"/>
  <c r="M259" i="246"/>
  <c r="H260" i="246"/>
  <c r="I260" i="246"/>
  <c r="J260" i="246"/>
  <c r="K260" i="246"/>
  <c r="L260" i="246"/>
  <c r="M260" i="246"/>
  <c r="H261" i="246"/>
  <c r="I261" i="246"/>
  <c r="J261" i="246"/>
  <c r="K261" i="246"/>
  <c r="L261" i="246"/>
  <c r="M261" i="246"/>
  <c r="H262" i="246"/>
  <c r="I262" i="246"/>
  <c r="J262" i="246"/>
  <c r="K262" i="246"/>
  <c r="L262" i="246"/>
  <c r="M262" i="246"/>
  <c r="H263" i="246"/>
  <c r="I263" i="246"/>
  <c r="J263" i="246"/>
  <c r="K263" i="246"/>
  <c r="L263" i="246"/>
  <c r="M263" i="246"/>
  <c r="H264" i="246"/>
  <c r="I264" i="246"/>
  <c r="J264" i="246"/>
  <c r="K264" i="246"/>
  <c r="L264" i="246"/>
  <c r="M264" i="246"/>
  <c r="H265" i="246"/>
  <c r="I265" i="246"/>
  <c r="J265" i="246"/>
  <c r="K265" i="246"/>
  <c r="L265" i="246"/>
  <c r="M265" i="246"/>
  <c r="H6" i="246"/>
  <c r="I6" i="246"/>
  <c r="J6" i="246"/>
  <c r="K6" i="246"/>
  <c r="L6" i="246"/>
  <c r="M6" i="246"/>
  <c r="H7" i="246"/>
  <c r="I7" i="246"/>
  <c r="J7" i="246"/>
  <c r="K7" i="246"/>
  <c r="L7" i="246"/>
  <c r="M7" i="246"/>
  <c r="H8" i="246"/>
  <c r="I8" i="246"/>
  <c r="J8" i="246"/>
  <c r="K8" i="246"/>
  <c r="L8" i="246"/>
  <c r="M8" i="246"/>
  <c r="H9" i="246"/>
  <c r="I9" i="246"/>
  <c r="J9" i="246"/>
  <c r="K9" i="246"/>
  <c r="L9" i="246"/>
  <c r="M9" i="246"/>
  <c r="H10" i="246"/>
  <c r="I10" i="246"/>
  <c r="J10" i="246"/>
  <c r="K10" i="246"/>
  <c r="L10" i="246"/>
  <c r="M10" i="246"/>
  <c r="H11" i="246"/>
  <c r="I11" i="246"/>
  <c r="J11" i="246"/>
  <c r="K11" i="246"/>
  <c r="L11" i="246"/>
  <c r="M11" i="246"/>
  <c r="H12" i="246"/>
  <c r="I12" i="246"/>
  <c r="J12" i="246"/>
  <c r="K12" i="246"/>
  <c r="L12" i="246"/>
  <c r="M12" i="246"/>
  <c r="H13" i="246"/>
  <c r="I13" i="246"/>
  <c r="J13" i="246"/>
  <c r="K13" i="246"/>
  <c r="L13" i="246"/>
  <c r="M13" i="246"/>
  <c r="H14" i="246"/>
  <c r="I14" i="246"/>
  <c r="J14" i="246"/>
  <c r="K14" i="246"/>
  <c r="L14" i="246"/>
  <c r="M14" i="246"/>
  <c r="H15" i="246"/>
  <c r="I15" i="246"/>
  <c r="J15" i="246"/>
  <c r="K15" i="246"/>
  <c r="L15" i="246"/>
  <c r="M15" i="246"/>
  <c r="H16" i="246"/>
  <c r="I16" i="246"/>
  <c r="J16" i="246"/>
  <c r="K16" i="246"/>
  <c r="L16" i="246"/>
  <c r="M16" i="246"/>
  <c r="H17" i="246"/>
  <c r="I17" i="246"/>
  <c r="J17" i="246"/>
  <c r="K17" i="246"/>
  <c r="L17" i="246"/>
  <c r="M17" i="246"/>
  <c r="H18" i="246"/>
  <c r="I18" i="246"/>
  <c r="J18" i="246"/>
  <c r="K18" i="246"/>
  <c r="L18" i="246"/>
  <c r="M18" i="246"/>
  <c r="H19" i="246"/>
  <c r="I19" i="246"/>
  <c r="J19" i="246"/>
  <c r="K19" i="246"/>
  <c r="L19" i="246"/>
  <c r="M19" i="246"/>
  <c r="H20" i="246"/>
  <c r="I20" i="246"/>
  <c r="J20" i="246"/>
  <c r="K20" i="246"/>
  <c r="L20" i="246"/>
  <c r="M20" i="246"/>
  <c r="H21" i="246"/>
  <c r="I21" i="246"/>
  <c r="J21" i="246"/>
  <c r="K21" i="246"/>
  <c r="L21" i="246"/>
  <c r="M21" i="246"/>
  <c r="H22" i="246"/>
  <c r="I22" i="246"/>
  <c r="J22" i="246"/>
  <c r="K22" i="246"/>
  <c r="L22" i="246"/>
  <c r="M22" i="246"/>
  <c r="H23" i="246"/>
  <c r="I23" i="246"/>
  <c r="J23" i="246"/>
  <c r="K23" i="246"/>
  <c r="L23" i="246"/>
  <c r="M23" i="246"/>
  <c r="H24" i="246"/>
  <c r="I24" i="246"/>
  <c r="J24" i="246"/>
  <c r="K24" i="246"/>
  <c r="L24" i="246"/>
  <c r="M24" i="246"/>
  <c r="H25" i="246"/>
  <c r="I25" i="246"/>
  <c r="J25" i="246"/>
  <c r="K25" i="246"/>
  <c r="L25" i="246"/>
  <c r="M25" i="246"/>
  <c r="H26" i="246"/>
  <c r="I26" i="246"/>
  <c r="J26" i="246"/>
  <c r="K26" i="246"/>
  <c r="L26" i="246"/>
  <c r="M26" i="246"/>
  <c r="H27" i="246"/>
  <c r="I27" i="246"/>
  <c r="J27" i="246"/>
  <c r="K27" i="246"/>
  <c r="L27" i="246"/>
  <c r="M27" i="246"/>
  <c r="H28" i="246"/>
  <c r="I28" i="246"/>
  <c r="J28" i="246"/>
  <c r="K28" i="246"/>
  <c r="L28" i="246"/>
  <c r="M28" i="246"/>
  <c r="J5" i="246"/>
  <c r="I5" i="246"/>
  <c r="H5" i="246"/>
  <c r="K10" i="140"/>
  <c r="K11" i="140"/>
  <c r="K12" i="140"/>
  <c r="K13" i="140"/>
  <c r="K14" i="140"/>
  <c r="K15" i="140"/>
  <c r="K16" i="140"/>
  <c r="K17" i="140"/>
  <c r="K18" i="140"/>
  <c r="K19" i="140"/>
  <c r="K20" i="140"/>
  <c r="K21" i="140"/>
  <c r="K22" i="140"/>
  <c r="K23" i="140"/>
  <c r="K24" i="140"/>
  <c r="K25" i="140"/>
  <c r="K26" i="140"/>
  <c r="K27" i="140"/>
  <c r="K28" i="140"/>
  <c r="K29" i="140"/>
  <c r="K30" i="140"/>
  <c r="K31" i="140"/>
  <c r="K32" i="140"/>
  <c r="K33" i="140"/>
  <c r="K34" i="140"/>
  <c r="K35" i="140"/>
  <c r="K36" i="140"/>
  <c r="P50" i="140"/>
  <c r="Q50" i="140" s="1"/>
  <c r="R50" i="140"/>
  <c r="V50" i="140" s="1"/>
  <c r="S50" i="140"/>
  <c r="W50" i="140" s="1"/>
  <c r="AB50" i="140" s="1"/>
  <c r="T50" i="140"/>
  <c r="X50" i="140" s="1"/>
  <c r="AA50" i="140" s="1"/>
  <c r="U50" i="140"/>
  <c r="Y50" i="140" s="1"/>
  <c r="P51" i="140"/>
  <c r="Q51" i="140" s="1"/>
  <c r="R51" i="140"/>
  <c r="V51" i="140" s="1"/>
  <c r="S51" i="140"/>
  <c r="W51" i="140" s="1"/>
  <c r="AB51" i="140" s="1"/>
  <c r="T51" i="140"/>
  <c r="X51" i="140" s="1"/>
  <c r="AA51" i="140" s="1"/>
  <c r="Z51" i="140" s="1"/>
  <c r="U51" i="140"/>
  <c r="Y51" i="140" s="1"/>
  <c r="P52" i="140"/>
  <c r="Q52" i="140" s="1"/>
  <c r="R52" i="140"/>
  <c r="V52" i="140" s="1"/>
  <c r="S52" i="140"/>
  <c r="W52" i="140" s="1"/>
  <c r="AB52" i="140" s="1"/>
  <c r="T52" i="140"/>
  <c r="X52" i="140" s="1"/>
  <c r="U52" i="140"/>
  <c r="Y52" i="140" s="1"/>
  <c r="P53" i="140"/>
  <c r="Q53" i="140" s="1"/>
  <c r="R53" i="140"/>
  <c r="S53" i="140"/>
  <c r="W53" i="140" s="1"/>
  <c r="AB53" i="140" s="1"/>
  <c r="T53" i="140"/>
  <c r="U53" i="140"/>
  <c r="Y53" i="140" s="1"/>
  <c r="V53" i="140"/>
  <c r="X53" i="140"/>
  <c r="P54" i="140"/>
  <c r="Q54" i="140"/>
  <c r="R54" i="140"/>
  <c r="S54" i="140"/>
  <c r="W54" i="140" s="1"/>
  <c r="AB54" i="140" s="1"/>
  <c r="T54" i="140"/>
  <c r="U54" i="140"/>
  <c r="Y54" i="140" s="1"/>
  <c r="AA54" i="140" s="1"/>
  <c r="V54" i="140"/>
  <c r="X54" i="140"/>
  <c r="P55" i="140"/>
  <c r="Q55" i="140" s="1"/>
  <c r="R55" i="140"/>
  <c r="S55" i="140"/>
  <c r="W55" i="140" s="1"/>
  <c r="AB55" i="140" s="1"/>
  <c r="T55" i="140"/>
  <c r="X55" i="140" s="1"/>
  <c r="U55" i="140"/>
  <c r="Y55" i="140" s="1"/>
  <c r="V55" i="140"/>
  <c r="P56" i="140"/>
  <c r="Q56" i="140" s="1"/>
  <c r="R56" i="140"/>
  <c r="S56" i="140"/>
  <c r="T56" i="140"/>
  <c r="X56" i="140" s="1"/>
  <c r="U56" i="140"/>
  <c r="Y56" i="140" s="1"/>
  <c r="V56" i="140"/>
  <c r="W56" i="140"/>
  <c r="AB56" i="140" s="1"/>
  <c r="P57" i="140"/>
  <c r="Q57" i="140" s="1"/>
  <c r="R57" i="140"/>
  <c r="V57" i="140" s="1"/>
  <c r="S57" i="140"/>
  <c r="W57" i="140" s="1"/>
  <c r="AB57" i="140" s="1"/>
  <c r="T57" i="140"/>
  <c r="X57" i="140" s="1"/>
  <c r="AA57" i="140" s="1"/>
  <c r="U57" i="140"/>
  <c r="Y57" i="140"/>
  <c r="P58" i="140"/>
  <c r="Q58" i="140"/>
  <c r="R58" i="140"/>
  <c r="V58" i="140" s="1"/>
  <c r="S58" i="140"/>
  <c r="W58" i="140" s="1"/>
  <c r="AB58" i="140" s="1"/>
  <c r="T58" i="140"/>
  <c r="X58" i="140" s="1"/>
  <c r="AA58" i="140" s="1"/>
  <c r="U58" i="140"/>
  <c r="Y58" i="140" s="1"/>
  <c r="P59" i="140"/>
  <c r="Q59" i="140" s="1"/>
  <c r="R59" i="140"/>
  <c r="V59" i="140" s="1"/>
  <c r="S59" i="140"/>
  <c r="T59" i="140"/>
  <c r="X59" i="140" s="1"/>
  <c r="AA59" i="140" s="1"/>
  <c r="Z59" i="140" s="1"/>
  <c r="U59" i="140"/>
  <c r="Y59" i="140" s="1"/>
  <c r="W59" i="140"/>
  <c r="AB59" i="140" s="1"/>
  <c r="B680" i="248"/>
  <c r="B628" i="248"/>
  <c r="B576" i="248"/>
  <c r="B524" i="248"/>
  <c r="B472" i="248"/>
  <c r="B420" i="248"/>
  <c r="B368" i="248"/>
  <c r="B316" i="248"/>
  <c r="B264" i="248"/>
  <c r="B212" i="248"/>
  <c r="B160" i="248"/>
  <c r="B108" i="248"/>
  <c r="B56" i="248"/>
  <c r="B4" i="248"/>
  <c r="AA56" i="140" l="1"/>
  <c r="Z56" i="140" s="1"/>
  <c r="Z57" i="140"/>
  <c r="AA55" i="140"/>
  <c r="Z55" i="140" s="1"/>
  <c r="AA52" i="140"/>
  <c r="Z50" i="140"/>
  <c r="Z54" i="140"/>
  <c r="Z58" i="140"/>
  <c r="AA53" i="140"/>
  <c r="Z53" i="140" s="1"/>
  <c r="Z52" i="140"/>
  <c r="P7" i="1" l="1"/>
  <c r="Q1392" i="248" l="1"/>
  <c r="U71" i="140" l="1"/>
  <c r="T71" i="140"/>
  <c r="S71" i="140"/>
  <c r="R71" i="140"/>
  <c r="U70" i="140"/>
  <c r="T70" i="140"/>
  <c r="S70" i="140"/>
  <c r="R70" i="140"/>
  <c r="U69" i="140"/>
  <c r="T69" i="140"/>
  <c r="S69" i="140"/>
  <c r="R69" i="140"/>
  <c r="U68" i="140"/>
  <c r="T68" i="140"/>
  <c r="S68" i="140"/>
  <c r="R68" i="140"/>
  <c r="U67" i="140"/>
  <c r="T67" i="140"/>
  <c r="S67" i="140"/>
  <c r="R67" i="140"/>
  <c r="U66" i="140"/>
  <c r="T66" i="140"/>
  <c r="S66" i="140"/>
  <c r="R66" i="140"/>
  <c r="U65" i="140"/>
  <c r="T65" i="140"/>
  <c r="S65" i="140"/>
  <c r="R65" i="140"/>
  <c r="U64" i="140"/>
  <c r="T64" i="140"/>
  <c r="S64" i="140"/>
  <c r="R64" i="140"/>
  <c r="U63" i="140"/>
  <c r="T63" i="140"/>
  <c r="S63" i="140"/>
  <c r="R63" i="140"/>
  <c r="U62" i="140"/>
  <c r="T62" i="140"/>
  <c r="S62" i="140"/>
  <c r="R62" i="140"/>
  <c r="R31" i="140"/>
  <c r="S31" i="140"/>
  <c r="T31" i="140"/>
  <c r="U31" i="140"/>
  <c r="R32" i="140"/>
  <c r="S32" i="140"/>
  <c r="T32" i="140"/>
  <c r="U32" i="140"/>
  <c r="R33" i="140"/>
  <c r="S33" i="140"/>
  <c r="T33" i="140"/>
  <c r="U33" i="140"/>
  <c r="R34" i="140"/>
  <c r="S34" i="140"/>
  <c r="T34" i="140"/>
  <c r="U34" i="140"/>
  <c r="R35" i="140"/>
  <c r="S35" i="140"/>
  <c r="T35" i="140"/>
  <c r="U35" i="140"/>
  <c r="R36" i="140"/>
  <c r="S36" i="140"/>
  <c r="T36" i="140"/>
  <c r="U36" i="140"/>
  <c r="R37" i="140"/>
  <c r="S37" i="140"/>
  <c r="T37" i="140"/>
  <c r="U37" i="140"/>
  <c r="R38" i="140"/>
  <c r="S38" i="140"/>
  <c r="T38" i="140"/>
  <c r="U38" i="140"/>
  <c r="R39" i="140"/>
  <c r="S39" i="140"/>
  <c r="T39" i="140"/>
  <c r="U39" i="140"/>
  <c r="R40" i="140"/>
  <c r="S40" i="140"/>
  <c r="T40" i="140"/>
  <c r="U40" i="140"/>
  <c r="R41" i="140"/>
  <c r="S41" i="140"/>
  <c r="T41" i="140"/>
  <c r="U41" i="140"/>
  <c r="R42" i="140"/>
  <c r="S42" i="140"/>
  <c r="T42" i="140"/>
  <c r="U42" i="140"/>
  <c r="R43" i="140"/>
  <c r="S43" i="140"/>
  <c r="T43" i="140"/>
  <c r="U43" i="140"/>
  <c r="R44" i="140"/>
  <c r="S44" i="140"/>
  <c r="T44" i="140"/>
  <c r="U44" i="140"/>
  <c r="R45" i="140"/>
  <c r="S45" i="140"/>
  <c r="T45" i="140"/>
  <c r="U45" i="140"/>
  <c r="R46" i="140"/>
  <c r="S46" i="140"/>
  <c r="T46" i="140"/>
  <c r="U46" i="140"/>
  <c r="R47" i="140"/>
  <c r="S47" i="140"/>
  <c r="T47" i="140"/>
  <c r="U47" i="140"/>
  <c r="R48" i="140"/>
  <c r="S48" i="140"/>
  <c r="T48" i="140"/>
  <c r="U48" i="140"/>
  <c r="R49" i="140"/>
  <c r="S49" i="140"/>
  <c r="T49" i="140"/>
  <c r="U49" i="140"/>
  <c r="R11" i="140"/>
  <c r="S11" i="140"/>
  <c r="T11" i="140"/>
  <c r="U11" i="140"/>
  <c r="R12" i="140"/>
  <c r="S12" i="140"/>
  <c r="T12" i="140"/>
  <c r="U12" i="140"/>
  <c r="R13" i="140"/>
  <c r="S13" i="140"/>
  <c r="T13" i="140"/>
  <c r="U13" i="140"/>
  <c r="R14" i="140"/>
  <c r="S14" i="140"/>
  <c r="T14" i="140"/>
  <c r="U14" i="140"/>
  <c r="R15" i="140"/>
  <c r="S15" i="140"/>
  <c r="T15" i="140"/>
  <c r="U15" i="140"/>
  <c r="R16" i="140"/>
  <c r="S16" i="140"/>
  <c r="T16" i="140"/>
  <c r="U16" i="140"/>
  <c r="R17" i="140"/>
  <c r="S17" i="140"/>
  <c r="T17" i="140"/>
  <c r="U17" i="140"/>
  <c r="R18" i="140"/>
  <c r="S18" i="140"/>
  <c r="T18" i="140"/>
  <c r="U18" i="140"/>
  <c r="R19" i="140"/>
  <c r="S19" i="140"/>
  <c r="T19" i="140"/>
  <c r="U19" i="140"/>
  <c r="R20" i="140"/>
  <c r="S20" i="140"/>
  <c r="T20" i="140"/>
  <c r="U20" i="140"/>
  <c r="R21" i="140"/>
  <c r="S21" i="140"/>
  <c r="T21" i="140"/>
  <c r="U21" i="140"/>
  <c r="R22" i="140"/>
  <c r="S22" i="140"/>
  <c r="T22" i="140"/>
  <c r="U22" i="140"/>
  <c r="R23" i="140"/>
  <c r="S23" i="140"/>
  <c r="T23" i="140"/>
  <c r="U23" i="140"/>
  <c r="R24" i="140"/>
  <c r="S24" i="140"/>
  <c r="T24" i="140"/>
  <c r="U24" i="140"/>
  <c r="R25" i="140"/>
  <c r="S25" i="140"/>
  <c r="T25" i="140"/>
  <c r="U25" i="140"/>
  <c r="R26" i="140"/>
  <c r="S26" i="140"/>
  <c r="T26" i="140"/>
  <c r="U26" i="140"/>
  <c r="R27" i="140"/>
  <c r="S27" i="140"/>
  <c r="T27" i="140"/>
  <c r="U27" i="140"/>
  <c r="R28" i="140"/>
  <c r="S28" i="140"/>
  <c r="T28" i="140"/>
  <c r="U28" i="140"/>
  <c r="R29" i="140"/>
  <c r="S29" i="140"/>
  <c r="T29" i="140"/>
  <c r="U29" i="140"/>
  <c r="R30" i="140"/>
  <c r="S30" i="140"/>
  <c r="T30" i="140"/>
  <c r="U30" i="140"/>
  <c r="S10" i="140"/>
  <c r="T10" i="140"/>
  <c r="U10" i="140"/>
  <c r="R10" i="140"/>
  <c r="AL75" i="140" l="1"/>
  <c r="P10" i="140"/>
  <c r="H6" i="244" l="1"/>
  <c r="R61" i="140" l="1"/>
  <c r="S61" i="140"/>
  <c r="T61" i="140"/>
  <c r="U61" i="140"/>
  <c r="K71" i="140" l="1"/>
  <c r="K70" i="140"/>
  <c r="K69" i="140"/>
  <c r="K68" i="140"/>
  <c r="K67" i="140"/>
  <c r="K66" i="140"/>
  <c r="K65" i="140"/>
  <c r="K64" i="140"/>
  <c r="K63" i="140"/>
  <c r="K62" i="140"/>
  <c r="K37" i="140"/>
  <c r="K38" i="140"/>
  <c r="K39" i="140"/>
  <c r="K40" i="140"/>
  <c r="K41" i="140"/>
  <c r="K42" i="140"/>
  <c r="K43" i="140"/>
  <c r="K44" i="140"/>
  <c r="K45" i="140"/>
  <c r="K46" i="140"/>
  <c r="K47" i="140"/>
  <c r="K48" i="140"/>
  <c r="K49" i="140"/>
  <c r="K50" i="140"/>
  <c r="K51" i="140"/>
  <c r="K52" i="140"/>
  <c r="K53" i="140"/>
  <c r="K54" i="140"/>
  <c r="K55" i="140"/>
  <c r="K56" i="140"/>
  <c r="K57" i="140"/>
  <c r="K58" i="140"/>
  <c r="K59" i="140"/>
  <c r="E71" i="140"/>
  <c r="E70" i="140"/>
  <c r="E69" i="140"/>
  <c r="E68" i="140"/>
  <c r="E67" i="140"/>
  <c r="E66" i="140"/>
  <c r="E65" i="140"/>
  <c r="E64" i="140"/>
  <c r="E63" i="140"/>
  <c r="E62" i="140"/>
  <c r="E11" i="140"/>
  <c r="E12" i="140"/>
  <c r="E13" i="140"/>
  <c r="E14" i="140"/>
  <c r="E15" i="140"/>
  <c r="E16" i="140"/>
  <c r="E17" i="140"/>
  <c r="E18" i="140"/>
  <c r="E19" i="140"/>
  <c r="E20" i="140"/>
  <c r="E21" i="140"/>
  <c r="E22" i="140"/>
  <c r="E23" i="140"/>
  <c r="E24" i="140"/>
  <c r="E25" i="140"/>
  <c r="E26" i="140"/>
  <c r="E27" i="140"/>
  <c r="E28" i="140"/>
  <c r="E29" i="140"/>
  <c r="E30" i="140"/>
  <c r="E31" i="140"/>
  <c r="E32" i="140"/>
  <c r="E33" i="140"/>
  <c r="E34" i="140"/>
  <c r="E35" i="140"/>
  <c r="E36" i="140"/>
  <c r="E37" i="140"/>
  <c r="E38" i="140"/>
  <c r="E39" i="140"/>
  <c r="E40" i="140"/>
  <c r="E41" i="140"/>
  <c r="E42" i="140"/>
  <c r="E43" i="140"/>
  <c r="E44" i="140"/>
  <c r="E45" i="140"/>
  <c r="E46" i="140"/>
  <c r="E47" i="140"/>
  <c r="E48" i="140"/>
  <c r="E49" i="140"/>
  <c r="E50" i="140"/>
  <c r="E51" i="140"/>
  <c r="E52" i="140"/>
  <c r="E53" i="140"/>
  <c r="E54" i="140"/>
  <c r="E55" i="140"/>
  <c r="E56" i="140"/>
  <c r="E57" i="140"/>
  <c r="E58" i="140"/>
  <c r="E59" i="140"/>
  <c r="E10" i="140"/>
  <c r="L7" i="245" l="1"/>
  <c r="AU50" i="140" l="1"/>
  <c r="AU51" i="140"/>
  <c r="AU52" i="140"/>
  <c r="AU53" i="140"/>
  <c r="AU54" i="140"/>
  <c r="AU55" i="140"/>
  <c r="AU56" i="140"/>
  <c r="AU57" i="140"/>
  <c r="AU58" i="140"/>
  <c r="AU59" i="140"/>
  <c r="F4" i="305" l="1"/>
  <c r="C4" i="305"/>
  <c r="C4" i="248"/>
  <c r="B9" i="305" l="1"/>
  <c r="H4" i="305"/>
  <c r="E6" i="305"/>
  <c r="E9" i="305"/>
  <c r="B2" i="305"/>
  <c r="M4" i="305"/>
  <c r="G4" i="305"/>
  <c r="D11" i="305"/>
  <c r="B6" i="305"/>
  <c r="G9" i="305"/>
  <c r="E78" i="140"/>
  <c r="E77" i="140"/>
  <c r="AP75" i="140"/>
  <c r="AP74" i="140"/>
  <c r="AI75" i="140"/>
  <c r="AI74" i="140"/>
  <c r="AF75" i="140"/>
  <c r="AF74" i="140"/>
  <c r="AA75" i="140"/>
  <c r="AA74" i="140"/>
  <c r="E75" i="140"/>
  <c r="E74" i="140"/>
  <c r="F9" i="305" l="1"/>
  <c r="F472" i="305"/>
  <c r="F420" i="305"/>
  <c r="F368" i="305"/>
  <c r="F316" i="305"/>
  <c r="F264" i="305"/>
  <c r="F212" i="305"/>
  <c r="F160" i="305"/>
  <c r="F108" i="305"/>
  <c r="F56" i="305"/>
  <c r="H15" i="305"/>
  <c r="H40" i="305" s="1"/>
  <c r="A7" i="305"/>
  <c r="C472" i="305"/>
  <c r="C420" i="305"/>
  <c r="C368" i="305"/>
  <c r="C316" i="305"/>
  <c r="C264" i="305"/>
  <c r="C212" i="305"/>
  <c r="C160" i="305"/>
  <c r="C108" i="305"/>
  <c r="C56" i="305"/>
  <c r="N519" i="305"/>
  <c r="K519" i="305"/>
  <c r="H519" i="305"/>
  <c r="E519" i="305"/>
  <c r="B519" i="305"/>
  <c r="N518" i="305"/>
  <c r="K518" i="305"/>
  <c r="H518" i="305"/>
  <c r="E518" i="305"/>
  <c r="B518" i="305"/>
  <c r="G511" i="305"/>
  <c r="N467" i="305"/>
  <c r="K467" i="305"/>
  <c r="H467" i="305"/>
  <c r="E467" i="305"/>
  <c r="B467" i="305"/>
  <c r="N466" i="305"/>
  <c r="K466" i="305"/>
  <c r="H466" i="305"/>
  <c r="E466" i="305"/>
  <c r="B466" i="305"/>
  <c r="G459" i="305"/>
  <c r="N415" i="305"/>
  <c r="K415" i="305"/>
  <c r="H415" i="305"/>
  <c r="E415" i="305"/>
  <c r="B415" i="305"/>
  <c r="N414" i="305"/>
  <c r="K414" i="305"/>
  <c r="H414" i="305"/>
  <c r="E414" i="305"/>
  <c r="B414" i="305"/>
  <c r="G407" i="305"/>
  <c r="N363" i="305"/>
  <c r="K363" i="305"/>
  <c r="H363" i="305"/>
  <c r="E363" i="305"/>
  <c r="B363" i="305"/>
  <c r="N362" i="305"/>
  <c r="K362" i="305"/>
  <c r="H362" i="305"/>
  <c r="E362" i="305"/>
  <c r="B362" i="305"/>
  <c r="G355" i="305"/>
  <c r="N311" i="305"/>
  <c r="K311" i="305"/>
  <c r="H311" i="305"/>
  <c r="E311" i="305"/>
  <c r="B311" i="305"/>
  <c r="N310" i="305"/>
  <c r="K310" i="305"/>
  <c r="H310" i="305"/>
  <c r="E310" i="305"/>
  <c r="B310" i="305"/>
  <c r="G303" i="305"/>
  <c r="N259" i="305"/>
  <c r="K259" i="305"/>
  <c r="H259" i="305"/>
  <c r="E259" i="305"/>
  <c r="B259" i="305"/>
  <c r="N258" i="305"/>
  <c r="K258" i="305"/>
  <c r="H258" i="305"/>
  <c r="E258" i="305"/>
  <c r="B258" i="305"/>
  <c r="G251" i="305"/>
  <c r="N207" i="305"/>
  <c r="K207" i="305"/>
  <c r="H207" i="305"/>
  <c r="E207" i="305"/>
  <c r="B207" i="305"/>
  <c r="N206" i="305"/>
  <c r="K206" i="305"/>
  <c r="H206" i="305"/>
  <c r="E206" i="305"/>
  <c r="B206" i="305"/>
  <c r="G199" i="305"/>
  <c r="N155" i="305"/>
  <c r="K155" i="305"/>
  <c r="H155" i="305"/>
  <c r="E155" i="305"/>
  <c r="B155" i="305"/>
  <c r="N154" i="305"/>
  <c r="K154" i="305"/>
  <c r="H154" i="305"/>
  <c r="E154" i="305"/>
  <c r="B154" i="305"/>
  <c r="G147" i="305"/>
  <c r="N103" i="305"/>
  <c r="K103" i="305"/>
  <c r="H103" i="305"/>
  <c r="E103" i="305"/>
  <c r="B103" i="305"/>
  <c r="N102" i="305"/>
  <c r="K102" i="305"/>
  <c r="H102" i="305"/>
  <c r="E102" i="305"/>
  <c r="B102" i="305"/>
  <c r="G95" i="305"/>
  <c r="N51" i="305"/>
  <c r="K51" i="305"/>
  <c r="H51" i="305"/>
  <c r="E51" i="305"/>
  <c r="B51" i="305"/>
  <c r="N50" i="305"/>
  <c r="K50" i="305"/>
  <c r="H50" i="305"/>
  <c r="E50" i="305"/>
  <c r="B50" i="305"/>
  <c r="G43" i="305"/>
  <c r="N2598" i="248"/>
  <c r="K2598" i="248"/>
  <c r="H2598" i="248"/>
  <c r="E2598" i="248"/>
  <c r="B2598" i="248"/>
  <c r="N2597" i="248"/>
  <c r="K2597" i="248"/>
  <c r="H2597" i="248"/>
  <c r="E2597" i="248"/>
  <c r="B2597" i="248"/>
  <c r="N2546" i="248"/>
  <c r="K2546" i="248"/>
  <c r="H2546" i="248"/>
  <c r="E2546" i="248"/>
  <c r="B2546" i="248"/>
  <c r="N2545" i="248"/>
  <c r="K2545" i="248"/>
  <c r="H2545" i="248"/>
  <c r="E2545" i="248"/>
  <c r="B2545" i="248"/>
  <c r="N2494" i="248"/>
  <c r="K2494" i="248"/>
  <c r="H2494" i="248"/>
  <c r="E2494" i="248"/>
  <c r="B2494" i="248"/>
  <c r="N2493" i="248"/>
  <c r="K2493" i="248"/>
  <c r="H2493" i="248"/>
  <c r="E2493" i="248"/>
  <c r="B2493" i="248"/>
  <c r="N2442" i="248"/>
  <c r="K2442" i="248"/>
  <c r="H2442" i="248"/>
  <c r="E2442" i="248"/>
  <c r="B2442" i="248"/>
  <c r="N2441" i="248"/>
  <c r="K2441" i="248"/>
  <c r="H2441" i="248"/>
  <c r="E2441" i="248"/>
  <c r="B2441" i="248"/>
  <c r="N2390" i="248"/>
  <c r="K2390" i="248"/>
  <c r="H2390" i="248"/>
  <c r="E2390" i="248"/>
  <c r="B2390" i="248"/>
  <c r="N2389" i="248"/>
  <c r="K2389" i="248"/>
  <c r="H2389" i="248"/>
  <c r="E2389" i="248"/>
  <c r="B2389" i="248"/>
  <c r="N2338" i="248"/>
  <c r="K2338" i="248"/>
  <c r="H2338" i="248"/>
  <c r="E2338" i="248"/>
  <c r="B2338" i="248"/>
  <c r="N2337" i="248"/>
  <c r="K2337" i="248"/>
  <c r="H2337" i="248"/>
  <c r="E2337" i="248"/>
  <c r="B2337" i="248"/>
  <c r="N2286" i="248"/>
  <c r="K2286" i="248"/>
  <c r="H2286" i="248"/>
  <c r="E2286" i="248"/>
  <c r="B2286" i="248"/>
  <c r="N2285" i="248"/>
  <c r="K2285" i="248"/>
  <c r="H2285" i="248"/>
  <c r="E2285" i="248"/>
  <c r="B2285" i="248"/>
  <c r="N2234" i="248"/>
  <c r="K2234" i="248"/>
  <c r="H2234" i="248"/>
  <c r="E2234" i="248"/>
  <c r="B2234" i="248"/>
  <c r="N2233" i="248"/>
  <c r="K2233" i="248"/>
  <c r="H2233" i="248"/>
  <c r="E2233" i="248"/>
  <c r="B2233" i="248"/>
  <c r="N2182" i="248"/>
  <c r="K2182" i="248"/>
  <c r="H2182" i="248"/>
  <c r="E2182" i="248"/>
  <c r="B2182" i="248"/>
  <c r="N2181" i="248"/>
  <c r="K2181" i="248"/>
  <c r="H2181" i="248"/>
  <c r="E2181" i="248"/>
  <c r="B2181" i="248"/>
  <c r="N2130" i="248"/>
  <c r="K2130" i="248"/>
  <c r="H2130" i="248"/>
  <c r="E2130" i="248"/>
  <c r="B2130" i="248"/>
  <c r="N2129" i="248"/>
  <c r="K2129" i="248"/>
  <c r="H2129" i="248"/>
  <c r="E2129" i="248"/>
  <c r="B2129" i="248"/>
  <c r="N2078" i="248"/>
  <c r="K2078" i="248"/>
  <c r="H2078" i="248"/>
  <c r="E2078" i="248"/>
  <c r="B2078" i="248"/>
  <c r="N2077" i="248"/>
  <c r="K2077" i="248"/>
  <c r="H2077" i="248"/>
  <c r="E2077" i="248"/>
  <c r="B2077" i="248"/>
  <c r="N2026" i="248"/>
  <c r="K2026" i="248"/>
  <c r="H2026" i="248"/>
  <c r="E2026" i="248"/>
  <c r="B2026" i="248"/>
  <c r="N2025" i="248"/>
  <c r="K2025" i="248"/>
  <c r="H2025" i="248"/>
  <c r="E2025" i="248"/>
  <c r="B2025" i="248"/>
  <c r="N1974" i="248"/>
  <c r="K1974" i="248"/>
  <c r="H1974" i="248"/>
  <c r="E1974" i="248"/>
  <c r="B1974" i="248"/>
  <c r="N1973" i="248"/>
  <c r="K1973" i="248"/>
  <c r="H1973" i="248"/>
  <c r="E1973" i="248"/>
  <c r="B1973" i="248"/>
  <c r="N1922" i="248"/>
  <c r="K1922" i="248"/>
  <c r="H1922" i="248"/>
  <c r="E1922" i="248"/>
  <c r="B1922" i="248"/>
  <c r="N1921" i="248"/>
  <c r="K1921" i="248"/>
  <c r="H1921" i="248"/>
  <c r="E1921" i="248"/>
  <c r="B1921" i="248"/>
  <c r="N1870" i="248"/>
  <c r="K1870" i="248"/>
  <c r="H1870" i="248"/>
  <c r="E1870" i="248"/>
  <c r="B1870" i="248"/>
  <c r="N1869" i="248"/>
  <c r="K1869" i="248"/>
  <c r="H1869" i="248"/>
  <c r="E1869" i="248"/>
  <c r="B1869" i="248"/>
  <c r="N1818" i="248"/>
  <c r="K1818" i="248"/>
  <c r="H1818" i="248"/>
  <c r="E1818" i="248"/>
  <c r="B1818" i="248"/>
  <c r="N1817" i="248"/>
  <c r="K1817" i="248"/>
  <c r="H1817" i="248"/>
  <c r="E1817" i="248"/>
  <c r="B1817" i="248"/>
  <c r="N1766" i="248"/>
  <c r="K1766" i="248"/>
  <c r="H1766" i="248"/>
  <c r="E1766" i="248"/>
  <c r="B1766" i="248"/>
  <c r="N1765" i="248"/>
  <c r="K1765" i="248"/>
  <c r="H1765" i="248"/>
  <c r="E1765" i="248"/>
  <c r="B1765" i="248"/>
  <c r="N1714" i="248"/>
  <c r="K1714" i="248"/>
  <c r="H1714" i="248"/>
  <c r="E1714" i="248"/>
  <c r="B1714" i="248"/>
  <c r="N1713" i="248"/>
  <c r="K1713" i="248"/>
  <c r="H1713" i="248"/>
  <c r="E1713" i="248"/>
  <c r="B1713" i="248"/>
  <c r="N1662" i="248"/>
  <c r="K1662" i="248"/>
  <c r="H1662" i="248"/>
  <c r="E1662" i="248"/>
  <c r="B1662" i="248"/>
  <c r="N1661" i="248"/>
  <c r="K1661" i="248"/>
  <c r="H1661" i="248"/>
  <c r="E1661" i="248"/>
  <c r="B1661" i="248"/>
  <c r="N1611" i="248"/>
  <c r="K1611" i="248"/>
  <c r="H1611" i="248"/>
  <c r="E1611" i="248"/>
  <c r="B1611" i="248"/>
  <c r="N1610" i="248"/>
  <c r="K1610" i="248"/>
  <c r="H1610" i="248"/>
  <c r="E1610" i="248"/>
  <c r="B1610" i="248"/>
  <c r="N1559" i="248"/>
  <c r="K1559" i="248"/>
  <c r="H1559" i="248"/>
  <c r="E1559" i="248"/>
  <c r="B1559" i="248"/>
  <c r="N1558" i="248"/>
  <c r="K1558" i="248"/>
  <c r="H1558" i="248"/>
  <c r="E1558" i="248"/>
  <c r="B1558" i="248"/>
  <c r="N1507" i="248"/>
  <c r="K1507" i="248"/>
  <c r="H1507" i="248"/>
  <c r="E1507" i="248"/>
  <c r="B1507" i="248"/>
  <c r="N1506" i="248"/>
  <c r="K1506" i="248"/>
  <c r="H1506" i="248"/>
  <c r="E1506" i="248"/>
  <c r="B1506" i="248"/>
  <c r="N1455" i="248"/>
  <c r="K1455" i="248"/>
  <c r="H1455" i="248"/>
  <c r="E1455" i="248"/>
  <c r="B1455" i="248"/>
  <c r="N1454" i="248"/>
  <c r="K1454" i="248"/>
  <c r="H1454" i="248"/>
  <c r="E1454" i="248"/>
  <c r="B1454" i="248"/>
  <c r="N1403" i="248"/>
  <c r="K1403" i="248"/>
  <c r="H1403" i="248"/>
  <c r="E1403" i="248"/>
  <c r="B1403" i="248"/>
  <c r="N1402" i="248"/>
  <c r="K1402" i="248"/>
  <c r="H1402" i="248"/>
  <c r="E1402" i="248"/>
  <c r="B1402" i="248"/>
  <c r="N1351" i="248"/>
  <c r="K1351" i="248"/>
  <c r="H1351" i="248"/>
  <c r="E1351" i="248"/>
  <c r="B1351" i="248"/>
  <c r="N1350" i="248"/>
  <c r="K1350" i="248"/>
  <c r="H1350" i="248"/>
  <c r="E1350" i="248"/>
  <c r="B1350" i="248"/>
  <c r="N1299" i="248"/>
  <c r="K1299" i="248"/>
  <c r="H1299" i="248"/>
  <c r="E1299" i="248"/>
  <c r="B1299" i="248"/>
  <c r="N1298" i="248"/>
  <c r="K1298" i="248"/>
  <c r="H1298" i="248"/>
  <c r="E1298" i="248"/>
  <c r="B1298" i="248"/>
  <c r="N1247" i="248"/>
  <c r="K1247" i="248"/>
  <c r="H1247" i="248"/>
  <c r="E1247" i="248"/>
  <c r="B1247" i="248"/>
  <c r="N1246" i="248"/>
  <c r="K1246" i="248"/>
  <c r="H1246" i="248"/>
  <c r="E1246" i="248"/>
  <c r="B1246" i="248"/>
  <c r="N1195" i="248"/>
  <c r="K1195" i="248"/>
  <c r="H1195" i="248"/>
  <c r="E1195" i="248"/>
  <c r="B1195" i="248"/>
  <c r="N1194" i="248"/>
  <c r="K1194" i="248"/>
  <c r="H1194" i="248"/>
  <c r="E1194" i="248"/>
  <c r="B1194" i="248"/>
  <c r="N1143" i="248"/>
  <c r="K1143" i="248"/>
  <c r="H1143" i="248"/>
  <c r="E1143" i="248"/>
  <c r="B1143" i="248"/>
  <c r="N1142" i="248"/>
  <c r="K1142" i="248"/>
  <c r="H1142" i="248"/>
  <c r="E1142" i="248"/>
  <c r="B1142" i="248"/>
  <c r="N1091" i="248"/>
  <c r="K1091" i="248"/>
  <c r="H1091" i="248"/>
  <c r="E1091" i="248"/>
  <c r="B1091" i="248"/>
  <c r="N1090" i="248"/>
  <c r="K1090" i="248"/>
  <c r="H1090" i="248"/>
  <c r="E1090" i="248"/>
  <c r="B1090" i="248"/>
  <c r="N1039" i="248"/>
  <c r="K1039" i="248"/>
  <c r="H1039" i="248"/>
  <c r="E1039" i="248"/>
  <c r="B1039" i="248"/>
  <c r="N1038" i="248"/>
  <c r="K1038" i="248"/>
  <c r="H1038" i="248"/>
  <c r="E1038" i="248"/>
  <c r="B1038" i="248"/>
  <c r="N987" i="248"/>
  <c r="K987" i="248"/>
  <c r="H987" i="248"/>
  <c r="E987" i="248"/>
  <c r="B987" i="248"/>
  <c r="N986" i="248"/>
  <c r="K986" i="248"/>
  <c r="H986" i="248"/>
  <c r="E986" i="248"/>
  <c r="B986" i="248"/>
  <c r="N935" i="248"/>
  <c r="K935" i="248"/>
  <c r="H935" i="248"/>
  <c r="E935" i="248"/>
  <c r="B935" i="248"/>
  <c r="N934" i="248"/>
  <c r="K934" i="248"/>
  <c r="H934" i="248"/>
  <c r="E934" i="248"/>
  <c r="B934" i="248"/>
  <c r="N883" i="248"/>
  <c r="K883" i="248"/>
  <c r="H883" i="248"/>
  <c r="E883" i="248"/>
  <c r="B883" i="248"/>
  <c r="N882" i="248"/>
  <c r="K882" i="248"/>
  <c r="H882" i="248"/>
  <c r="E882" i="248"/>
  <c r="B882" i="248"/>
  <c r="N831" i="248"/>
  <c r="K831" i="248"/>
  <c r="H831" i="248"/>
  <c r="E831" i="248"/>
  <c r="B831" i="248"/>
  <c r="N830" i="248"/>
  <c r="K830" i="248"/>
  <c r="H830" i="248"/>
  <c r="E830" i="248"/>
  <c r="B830" i="248"/>
  <c r="N779" i="248"/>
  <c r="K779" i="248"/>
  <c r="H779" i="248"/>
  <c r="E779" i="248"/>
  <c r="B779" i="248"/>
  <c r="N778" i="248"/>
  <c r="K778" i="248"/>
  <c r="H778" i="248"/>
  <c r="E778" i="248"/>
  <c r="B778" i="248"/>
  <c r="N727" i="248"/>
  <c r="K727" i="248"/>
  <c r="H727" i="248"/>
  <c r="E727" i="248"/>
  <c r="B727" i="248"/>
  <c r="N726" i="248"/>
  <c r="K726" i="248"/>
  <c r="H726" i="248"/>
  <c r="E726" i="248"/>
  <c r="B726" i="248"/>
  <c r="N675" i="248"/>
  <c r="K675" i="248"/>
  <c r="H675" i="248"/>
  <c r="E675" i="248"/>
  <c r="B675" i="248"/>
  <c r="N674" i="248"/>
  <c r="K674" i="248"/>
  <c r="H674" i="248"/>
  <c r="E674" i="248"/>
  <c r="B674" i="248"/>
  <c r="N623" i="248"/>
  <c r="K623" i="248"/>
  <c r="H623" i="248"/>
  <c r="E623" i="248"/>
  <c r="B623" i="248"/>
  <c r="N622" i="248"/>
  <c r="K622" i="248"/>
  <c r="H622" i="248"/>
  <c r="E622" i="248"/>
  <c r="B622" i="248"/>
  <c r="N571" i="248"/>
  <c r="K571" i="248"/>
  <c r="H571" i="248"/>
  <c r="E571" i="248"/>
  <c r="B571" i="248"/>
  <c r="N570" i="248"/>
  <c r="K570" i="248"/>
  <c r="H570" i="248"/>
  <c r="E570" i="248"/>
  <c r="B570" i="248"/>
  <c r="N519" i="248"/>
  <c r="K519" i="248"/>
  <c r="H519" i="248"/>
  <c r="E519" i="248"/>
  <c r="B519" i="248"/>
  <c r="N518" i="248"/>
  <c r="K518" i="248"/>
  <c r="H518" i="248"/>
  <c r="E518" i="248"/>
  <c r="B518" i="248"/>
  <c r="N467" i="248"/>
  <c r="K467" i="248"/>
  <c r="H467" i="248"/>
  <c r="E467" i="248"/>
  <c r="B467" i="248"/>
  <c r="N466" i="248"/>
  <c r="K466" i="248"/>
  <c r="H466" i="248"/>
  <c r="E466" i="248"/>
  <c r="B466" i="248"/>
  <c r="N415" i="248"/>
  <c r="K415" i="248"/>
  <c r="H415" i="248"/>
  <c r="E415" i="248"/>
  <c r="B415" i="248"/>
  <c r="N414" i="248"/>
  <c r="K414" i="248"/>
  <c r="H414" i="248"/>
  <c r="E414" i="248"/>
  <c r="B414" i="248"/>
  <c r="N363" i="248"/>
  <c r="K363" i="248"/>
  <c r="H363" i="248"/>
  <c r="E363" i="248"/>
  <c r="B363" i="248"/>
  <c r="N362" i="248"/>
  <c r="K362" i="248"/>
  <c r="H362" i="248"/>
  <c r="E362" i="248"/>
  <c r="B362" i="248"/>
  <c r="N311" i="248"/>
  <c r="K311" i="248"/>
  <c r="H311" i="248"/>
  <c r="E311" i="248"/>
  <c r="B311" i="248"/>
  <c r="N310" i="248"/>
  <c r="K310" i="248"/>
  <c r="H310" i="248"/>
  <c r="E310" i="248"/>
  <c r="B310" i="248"/>
  <c r="E259" i="248"/>
  <c r="B259" i="248"/>
  <c r="E258" i="248"/>
  <c r="B258" i="248"/>
  <c r="N207" i="248"/>
  <c r="K207" i="248"/>
  <c r="H207" i="248"/>
  <c r="E207" i="248"/>
  <c r="B207" i="248"/>
  <c r="N206" i="248"/>
  <c r="K206" i="248"/>
  <c r="H206" i="248"/>
  <c r="E206" i="248"/>
  <c r="B206" i="248"/>
  <c r="N155" i="248"/>
  <c r="K155" i="248"/>
  <c r="H155" i="248"/>
  <c r="E155" i="248"/>
  <c r="B155" i="248"/>
  <c r="N154" i="248"/>
  <c r="K154" i="248"/>
  <c r="H154" i="248"/>
  <c r="E154" i="248"/>
  <c r="B154" i="248"/>
  <c r="N103" i="248"/>
  <c r="K103" i="248"/>
  <c r="H103" i="248"/>
  <c r="E103" i="248"/>
  <c r="B103" i="248"/>
  <c r="N102" i="248"/>
  <c r="K102" i="248"/>
  <c r="H102" i="248"/>
  <c r="E102" i="248"/>
  <c r="B102" i="248"/>
  <c r="N51" i="248"/>
  <c r="N50" i="248"/>
  <c r="K51" i="248"/>
  <c r="K50" i="248"/>
  <c r="H51" i="248"/>
  <c r="H50" i="248"/>
  <c r="E51" i="248"/>
  <c r="E50" i="248"/>
  <c r="B51" i="248"/>
  <c r="F2551" i="248"/>
  <c r="C2551" i="248"/>
  <c r="F2499" i="248"/>
  <c r="G2538" i="248"/>
  <c r="C2499" i="248"/>
  <c r="F2447" i="248"/>
  <c r="G2486" i="248"/>
  <c r="C2447" i="248"/>
  <c r="F2395" i="248"/>
  <c r="G2434" i="248"/>
  <c r="C2395" i="248"/>
  <c r="F2343" i="248"/>
  <c r="G2382" i="248"/>
  <c r="C2343" i="248"/>
  <c r="F2291" i="248"/>
  <c r="G2330" i="248"/>
  <c r="C2291" i="248"/>
  <c r="F2239" i="248"/>
  <c r="G2278" i="248"/>
  <c r="C2239" i="248"/>
  <c r="F2187" i="248"/>
  <c r="G2226" i="248"/>
  <c r="C2187" i="248"/>
  <c r="F2135" i="248"/>
  <c r="G2174" i="248"/>
  <c r="C2135" i="248"/>
  <c r="F2083" i="248"/>
  <c r="G2122" i="248"/>
  <c r="C2083" i="248"/>
  <c r="F2031" i="248"/>
  <c r="G2070" i="248"/>
  <c r="C2031" i="248"/>
  <c r="F1979" i="248"/>
  <c r="G2018" i="248"/>
  <c r="C1979" i="248"/>
  <c r="F1927" i="248"/>
  <c r="G1966" i="248"/>
  <c r="C1927" i="248"/>
  <c r="F1875" i="248"/>
  <c r="G1914" i="248"/>
  <c r="C1875" i="248"/>
  <c r="F1823" i="248"/>
  <c r="G1862" i="248"/>
  <c r="C1823" i="248"/>
  <c r="F1771" i="248"/>
  <c r="G1810" i="248"/>
  <c r="C1771" i="248"/>
  <c r="F1719" i="248"/>
  <c r="G1758" i="248"/>
  <c r="C1719" i="248"/>
  <c r="F1667" i="248"/>
  <c r="G1706" i="248"/>
  <c r="C1667" i="248"/>
  <c r="F1616" i="248"/>
  <c r="C1616" i="248"/>
  <c r="F1564" i="248"/>
  <c r="C1564" i="248"/>
  <c r="F1512" i="248"/>
  <c r="G1551" i="248"/>
  <c r="C1512" i="248"/>
  <c r="F1460" i="248"/>
  <c r="G1499" i="248"/>
  <c r="C1460" i="248"/>
  <c r="F1408" i="248"/>
  <c r="G1447" i="248"/>
  <c r="C1408" i="248"/>
  <c r="F1356" i="248"/>
  <c r="C1356" i="248"/>
  <c r="F1304" i="248"/>
  <c r="C1304" i="248"/>
  <c r="F1252" i="248"/>
  <c r="C1252" i="248"/>
  <c r="F1200" i="248"/>
  <c r="C1200" i="248"/>
  <c r="F1148" i="248"/>
  <c r="C1148" i="248"/>
  <c r="F1096" i="248"/>
  <c r="C1096" i="248"/>
  <c r="F1044" i="248"/>
  <c r="C1044" i="248"/>
  <c r="F992" i="248"/>
  <c r="C992" i="248"/>
  <c r="F940" i="248"/>
  <c r="C940" i="248"/>
  <c r="F888" i="248"/>
  <c r="C888" i="248"/>
  <c r="F836" i="248"/>
  <c r="C836" i="248"/>
  <c r="F784" i="248"/>
  <c r="C784" i="248"/>
  <c r="F732" i="248"/>
  <c r="C732" i="248"/>
  <c r="F680" i="248"/>
  <c r="C680" i="248"/>
  <c r="F628" i="248"/>
  <c r="C628" i="248"/>
  <c r="F576" i="248"/>
  <c r="C576" i="248"/>
  <c r="F524" i="248"/>
  <c r="C524" i="248"/>
  <c r="F472" i="248"/>
  <c r="C472" i="248"/>
  <c r="F420" i="248"/>
  <c r="C420" i="248"/>
  <c r="F368" i="248"/>
  <c r="C368" i="248"/>
  <c r="F316" i="248"/>
  <c r="C316" i="248"/>
  <c r="F264" i="248"/>
  <c r="C264" i="248"/>
  <c r="F212" i="248"/>
  <c r="C212" i="248"/>
  <c r="F160" i="248"/>
  <c r="C160" i="248"/>
  <c r="F108" i="248"/>
  <c r="C108" i="248"/>
  <c r="R9" i="140"/>
  <c r="R8" i="140" s="1"/>
  <c r="V71" i="140"/>
  <c r="V70" i="140"/>
  <c r="V69" i="140"/>
  <c r="V68" i="140"/>
  <c r="V67" i="140"/>
  <c r="V66" i="140"/>
  <c r="V65" i="140"/>
  <c r="V64" i="140"/>
  <c r="V63" i="140"/>
  <c r="V62" i="140"/>
  <c r="V11" i="140"/>
  <c r="V12" i="140"/>
  <c r="V13" i="140"/>
  <c r="V14" i="140"/>
  <c r="V15" i="140"/>
  <c r="V16" i="140"/>
  <c r="V17" i="140"/>
  <c r="V18" i="140"/>
  <c r="V19" i="140"/>
  <c r="V20" i="140"/>
  <c r="V21" i="140"/>
  <c r="V22" i="140"/>
  <c r="V23" i="140"/>
  <c r="V24" i="140"/>
  <c r="V25" i="140"/>
  <c r="V26" i="140"/>
  <c r="V27" i="140"/>
  <c r="V28" i="140"/>
  <c r="V29" i="140"/>
  <c r="V30" i="140"/>
  <c r="V31" i="140"/>
  <c r="V32" i="140"/>
  <c r="V33" i="140"/>
  <c r="V34" i="140"/>
  <c r="V35" i="140"/>
  <c r="V36" i="140"/>
  <c r="V37" i="140"/>
  <c r="V38" i="140"/>
  <c r="V39" i="140"/>
  <c r="V40" i="140"/>
  <c r="V41" i="140"/>
  <c r="V42" i="140"/>
  <c r="V43" i="140"/>
  <c r="V44" i="140"/>
  <c r="V45" i="140"/>
  <c r="V46" i="140"/>
  <c r="V47" i="140"/>
  <c r="V48" i="140"/>
  <c r="V49" i="140"/>
  <c r="V10" i="140"/>
  <c r="F56" i="248"/>
  <c r="F4" i="248"/>
  <c r="C56" i="248"/>
  <c r="D48" i="180"/>
  <c r="E51" i="180" s="1"/>
  <c r="A2" i="1"/>
  <c r="A2" i="11" s="1"/>
  <c r="F32" i="180"/>
  <c r="G32" i="180"/>
  <c r="H32" i="180"/>
  <c r="I32" i="180"/>
  <c r="J32" i="180"/>
  <c r="K32" i="180"/>
  <c r="E29" i="180"/>
  <c r="D29" i="180"/>
  <c r="G11" i="305" l="1"/>
  <c r="V61" i="140"/>
  <c r="A374" i="305"/>
  <c r="E373" i="305"/>
  <c r="M368" i="305"/>
  <c r="B373" i="305"/>
  <c r="E370" i="305"/>
  <c r="D375" i="305"/>
  <c r="G368" i="305"/>
  <c r="G373" i="305"/>
  <c r="G375" i="305"/>
  <c r="H368" i="305"/>
  <c r="B370" i="305"/>
  <c r="B366" i="305"/>
  <c r="A215" i="305"/>
  <c r="B217" i="305"/>
  <c r="G212" i="305"/>
  <c r="H212" i="305"/>
  <c r="E214" i="305"/>
  <c r="G219" i="305"/>
  <c r="D219" i="305"/>
  <c r="B214" i="305"/>
  <c r="B210" i="305"/>
  <c r="E217" i="305"/>
  <c r="G217" i="305"/>
  <c r="M212" i="305"/>
  <c r="B425" i="305"/>
  <c r="H420" i="305"/>
  <c r="G427" i="305"/>
  <c r="E422" i="305"/>
  <c r="G420" i="305"/>
  <c r="D427" i="305"/>
  <c r="B422" i="305"/>
  <c r="H431" i="305" s="1"/>
  <c r="H442" i="305" s="1"/>
  <c r="E442" i="305" s="1"/>
  <c r="B418" i="305"/>
  <c r="M420" i="305"/>
  <c r="G425" i="305"/>
  <c r="E425" i="305"/>
  <c r="E165" i="305"/>
  <c r="B165" i="305"/>
  <c r="M160" i="305"/>
  <c r="H160" i="305"/>
  <c r="G160" i="305"/>
  <c r="B158" i="305"/>
  <c r="B162" i="305"/>
  <c r="G167" i="305"/>
  <c r="E162" i="305"/>
  <c r="D167" i="305"/>
  <c r="G165" i="305"/>
  <c r="G479" i="305"/>
  <c r="E474" i="305"/>
  <c r="D479" i="305"/>
  <c r="E477" i="305"/>
  <c r="G477" i="305"/>
  <c r="B474" i="305"/>
  <c r="B470" i="305"/>
  <c r="M472" i="305"/>
  <c r="B477" i="305"/>
  <c r="H472" i="305"/>
  <c r="G472" i="305"/>
  <c r="A60" i="305"/>
  <c r="M56" i="305"/>
  <c r="E58" i="305"/>
  <c r="D63" i="305"/>
  <c r="G56" i="305"/>
  <c r="G63" i="305"/>
  <c r="H56" i="305"/>
  <c r="B54" i="305"/>
  <c r="B58" i="305"/>
  <c r="B61" i="305"/>
  <c r="G61" i="305"/>
  <c r="E61" i="305"/>
  <c r="A267" i="305"/>
  <c r="E266" i="305"/>
  <c r="G271" i="305"/>
  <c r="G269" i="305"/>
  <c r="D271" i="305"/>
  <c r="B266" i="305"/>
  <c r="M264" i="305"/>
  <c r="B262" i="305"/>
  <c r="E269" i="305"/>
  <c r="H264" i="305"/>
  <c r="G264" i="305"/>
  <c r="B269" i="305"/>
  <c r="A112" i="305"/>
  <c r="D115" i="305"/>
  <c r="B110" i="305"/>
  <c r="G115" i="305"/>
  <c r="B106" i="305"/>
  <c r="G113" i="305"/>
  <c r="E113" i="305"/>
  <c r="H108" i="305"/>
  <c r="G108" i="305"/>
  <c r="B113" i="305"/>
  <c r="M108" i="305"/>
  <c r="E110" i="305"/>
  <c r="A322" i="305"/>
  <c r="D323" i="305"/>
  <c r="B318" i="305"/>
  <c r="G321" i="305"/>
  <c r="G316" i="305"/>
  <c r="M316" i="305"/>
  <c r="E321" i="305"/>
  <c r="B321" i="305"/>
  <c r="E318" i="305"/>
  <c r="H316" i="305"/>
  <c r="G323" i="305"/>
  <c r="B314" i="305"/>
  <c r="A581" i="248"/>
  <c r="G583" i="248"/>
  <c r="B574" i="248"/>
  <c r="E578" i="248"/>
  <c r="D583" i="248"/>
  <c r="B578" i="248"/>
  <c r="G581" i="248"/>
  <c r="E581" i="248"/>
  <c r="M576" i="248"/>
  <c r="B581" i="248"/>
  <c r="H576" i="248"/>
  <c r="G576" i="248"/>
  <c r="A321" i="248"/>
  <c r="G316" i="248"/>
  <c r="H316" i="248"/>
  <c r="E318" i="248"/>
  <c r="G323" i="248"/>
  <c r="B314" i="248"/>
  <c r="B321" i="248"/>
  <c r="D323" i="248"/>
  <c r="B318" i="248"/>
  <c r="G321" i="248"/>
  <c r="E321" i="248"/>
  <c r="M316" i="248"/>
  <c r="A737" i="248"/>
  <c r="B737" i="248"/>
  <c r="M732" i="248"/>
  <c r="E734" i="248"/>
  <c r="H732" i="248"/>
  <c r="G739" i="248"/>
  <c r="G732" i="248"/>
  <c r="B730" i="248"/>
  <c r="D739" i="248"/>
  <c r="B734" i="248"/>
  <c r="G737" i="248"/>
  <c r="E737" i="248"/>
  <c r="A1153" i="248"/>
  <c r="E1150" i="248"/>
  <c r="G1155" i="248"/>
  <c r="D1155" i="248"/>
  <c r="B1150" i="248"/>
  <c r="B1146" i="248"/>
  <c r="G1153" i="248"/>
  <c r="G1148" i="248"/>
  <c r="E1153" i="248"/>
  <c r="M1148" i="248"/>
  <c r="B1153" i="248"/>
  <c r="H1148" i="248"/>
  <c r="A477" i="248"/>
  <c r="B477" i="248"/>
  <c r="E474" i="248"/>
  <c r="M472" i="248"/>
  <c r="E477" i="248"/>
  <c r="G479" i="248"/>
  <c r="H472" i="248"/>
  <c r="B470" i="248"/>
  <c r="D479" i="248"/>
  <c r="B474" i="248"/>
  <c r="G472" i="248"/>
  <c r="G477" i="248"/>
  <c r="A893" i="248"/>
  <c r="G888" i="248"/>
  <c r="B893" i="248"/>
  <c r="H888" i="248"/>
  <c r="E893" i="248"/>
  <c r="E890" i="248"/>
  <c r="G895" i="248"/>
  <c r="B886" i="248"/>
  <c r="D895" i="248"/>
  <c r="B890" i="248"/>
  <c r="M888" i="248"/>
  <c r="G893" i="248"/>
  <c r="A1309" i="248"/>
  <c r="B1309" i="248"/>
  <c r="M1304" i="248"/>
  <c r="E1306" i="248"/>
  <c r="G1311" i="248"/>
  <c r="H1304" i="248"/>
  <c r="D1311" i="248"/>
  <c r="B1306" i="248"/>
  <c r="G1304" i="248"/>
  <c r="B1302" i="248"/>
  <c r="G1309" i="248"/>
  <c r="E1309" i="248"/>
  <c r="A217" i="248"/>
  <c r="G217" i="248"/>
  <c r="D219" i="248"/>
  <c r="E217" i="248"/>
  <c r="B214" i="248"/>
  <c r="B217" i="248"/>
  <c r="G212" i="248"/>
  <c r="E214" i="248"/>
  <c r="M212" i="248"/>
  <c r="G219" i="248"/>
  <c r="H212" i="248"/>
  <c r="B210" i="248"/>
  <c r="A633" i="248"/>
  <c r="G633" i="248"/>
  <c r="H628" i="248"/>
  <c r="E633" i="248"/>
  <c r="D635" i="248"/>
  <c r="G628" i="248"/>
  <c r="B633" i="248"/>
  <c r="B630" i="248"/>
  <c r="E630" i="248"/>
  <c r="G635" i="248"/>
  <c r="B626" i="248"/>
  <c r="M628" i="248"/>
  <c r="A1049" i="248"/>
  <c r="G1049" i="248"/>
  <c r="E1049" i="248"/>
  <c r="B1049" i="248"/>
  <c r="M1044" i="248"/>
  <c r="D1051" i="248"/>
  <c r="B1046" i="248"/>
  <c r="H1044" i="248"/>
  <c r="E1046" i="248"/>
  <c r="G1044" i="248"/>
  <c r="G1051" i="248"/>
  <c r="B1042" i="248"/>
  <c r="A374" i="248"/>
  <c r="G375" i="248"/>
  <c r="B366" i="248"/>
  <c r="D375" i="248"/>
  <c r="B370" i="248"/>
  <c r="G373" i="248"/>
  <c r="M368" i="248"/>
  <c r="E373" i="248"/>
  <c r="E370" i="248"/>
  <c r="H368" i="248"/>
  <c r="B373" i="248"/>
  <c r="G368" i="248"/>
  <c r="A789" i="248"/>
  <c r="G791" i="248"/>
  <c r="B782" i="248"/>
  <c r="D791" i="248"/>
  <c r="B786" i="248"/>
  <c r="G789" i="248"/>
  <c r="E789" i="248"/>
  <c r="E786" i="248"/>
  <c r="M784" i="248"/>
  <c r="B789" i="248"/>
  <c r="H784" i="248"/>
  <c r="G784" i="248"/>
  <c r="A1205" i="248"/>
  <c r="D1207" i="248"/>
  <c r="B1202" i="248"/>
  <c r="B1198" i="248"/>
  <c r="G1205" i="248"/>
  <c r="M1200" i="248"/>
  <c r="E1205" i="248"/>
  <c r="H1200" i="248"/>
  <c r="G1200" i="248"/>
  <c r="G1207" i="248"/>
  <c r="B1205" i="248"/>
  <c r="E1202" i="248"/>
  <c r="A113" i="248"/>
  <c r="E110" i="248"/>
  <c r="G115" i="248"/>
  <c r="B106" i="248"/>
  <c r="D115" i="248"/>
  <c r="B110" i="248"/>
  <c r="M108" i="248"/>
  <c r="B113" i="248"/>
  <c r="G113" i="248"/>
  <c r="H108" i="248"/>
  <c r="E113" i="248"/>
  <c r="G108" i="248"/>
  <c r="A529" i="248"/>
  <c r="E526" i="248"/>
  <c r="H524" i="248"/>
  <c r="G531" i="248"/>
  <c r="G524" i="248"/>
  <c r="B522" i="248"/>
  <c r="B529" i="248"/>
  <c r="M524" i="248"/>
  <c r="D531" i="248"/>
  <c r="B526" i="248"/>
  <c r="G529" i="248"/>
  <c r="E529" i="248"/>
  <c r="A946" i="248"/>
  <c r="E942" i="248"/>
  <c r="M940" i="248"/>
  <c r="B945" i="248"/>
  <c r="G947" i="248"/>
  <c r="B938" i="248"/>
  <c r="D947" i="248"/>
  <c r="B942" i="248"/>
  <c r="H940" i="248"/>
  <c r="G945" i="248"/>
  <c r="G940" i="248"/>
  <c r="E945" i="248"/>
  <c r="A1361" i="248"/>
  <c r="E1358" i="248"/>
  <c r="G1356" i="248"/>
  <c r="G1363" i="248"/>
  <c r="H1356" i="248"/>
  <c r="D1363" i="248"/>
  <c r="B1358" i="248"/>
  <c r="B1354" i="248"/>
  <c r="G1361" i="248"/>
  <c r="E1361" i="248"/>
  <c r="B1361" i="248"/>
  <c r="M1356" i="248"/>
  <c r="A165" i="248"/>
  <c r="G167" i="248"/>
  <c r="M160" i="248"/>
  <c r="B158" i="248"/>
  <c r="H160" i="248"/>
  <c r="E162" i="248"/>
  <c r="D167" i="248"/>
  <c r="B162" i="248"/>
  <c r="G165" i="248"/>
  <c r="G160" i="248"/>
  <c r="E165" i="248"/>
  <c r="B165" i="248"/>
  <c r="A997" i="248"/>
  <c r="G999" i="248"/>
  <c r="G992" i="248"/>
  <c r="B990" i="248"/>
  <c r="D999" i="248"/>
  <c r="B994" i="248"/>
  <c r="G997" i="248"/>
  <c r="H992" i="248"/>
  <c r="E997" i="248"/>
  <c r="E994" i="248"/>
  <c r="B997" i="248"/>
  <c r="M992" i="248"/>
  <c r="A7" i="248"/>
  <c r="G4" i="248"/>
  <c r="E6" i="248"/>
  <c r="G9" i="248"/>
  <c r="G11" i="248"/>
  <c r="M4" i="248"/>
  <c r="E9" i="248"/>
  <c r="B2" i="248"/>
  <c r="D11" i="248"/>
  <c r="B6" i="248"/>
  <c r="H4" i="248"/>
  <c r="B9" i="248"/>
  <c r="A269" i="248"/>
  <c r="B269" i="248"/>
  <c r="M264" i="248"/>
  <c r="E269" i="248"/>
  <c r="E266" i="248"/>
  <c r="H264" i="248"/>
  <c r="G271" i="248"/>
  <c r="G264" i="248"/>
  <c r="B262" i="248"/>
  <c r="D271" i="248"/>
  <c r="B266" i="248"/>
  <c r="G269" i="248"/>
  <c r="A685" i="248"/>
  <c r="B685" i="248"/>
  <c r="E685" i="248"/>
  <c r="E682" i="248"/>
  <c r="M680" i="248"/>
  <c r="G687" i="248"/>
  <c r="B678" i="248"/>
  <c r="D687" i="248"/>
  <c r="B682" i="248"/>
  <c r="H680" i="248"/>
  <c r="G685" i="248"/>
  <c r="G680" i="248"/>
  <c r="A1101" i="248"/>
  <c r="B1101" i="248"/>
  <c r="M1096" i="248"/>
  <c r="H1096" i="248"/>
  <c r="E1098" i="248"/>
  <c r="G1096" i="248"/>
  <c r="G1103" i="248"/>
  <c r="D1103" i="248"/>
  <c r="B1094" i="248"/>
  <c r="G1101" i="248"/>
  <c r="B1098" i="248"/>
  <c r="E1101" i="248"/>
  <c r="A61" i="248"/>
  <c r="G56" i="248"/>
  <c r="B61" i="248"/>
  <c r="E61" i="248"/>
  <c r="H56" i="248"/>
  <c r="E58" i="248"/>
  <c r="G63" i="248"/>
  <c r="B54" i="248"/>
  <c r="D63" i="248"/>
  <c r="B58" i="248"/>
  <c r="G61" i="248"/>
  <c r="M56" i="248"/>
  <c r="A425" i="248"/>
  <c r="G425" i="248"/>
  <c r="H420" i="248"/>
  <c r="G420" i="248"/>
  <c r="B422" i="248"/>
  <c r="E425" i="248"/>
  <c r="D427" i="248"/>
  <c r="B425" i="248"/>
  <c r="E422" i="248"/>
  <c r="G427" i="248"/>
  <c r="M420" i="248"/>
  <c r="B418" i="248"/>
  <c r="A841" i="248"/>
  <c r="G841" i="248"/>
  <c r="D843" i="248"/>
  <c r="E841" i="248"/>
  <c r="M836" i="248"/>
  <c r="H836" i="248"/>
  <c r="B841" i="248"/>
  <c r="G836" i="248"/>
  <c r="B838" i="248"/>
  <c r="E838" i="248"/>
  <c r="G843" i="248"/>
  <c r="B834" i="248"/>
  <c r="A1257" i="248"/>
  <c r="E1257" i="248"/>
  <c r="G1252" i="248"/>
  <c r="H1252" i="248"/>
  <c r="B1257" i="248"/>
  <c r="G1257" i="248"/>
  <c r="E1254" i="248"/>
  <c r="G1259" i="248"/>
  <c r="M1252" i="248"/>
  <c r="D1259" i="248"/>
  <c r="B1254" i="248"/>
  <c r="B1250" i="248"/>
  <c r="A2244" i="248"/>
  <c r="E2244" i="248"/>
  <c r="M2239" i="248"/>
  <c r="D2244" i="248"/>
  <c r="B2244" i="248"/>
  <c r="H2239" i="248"/>
  <c r="G2241" i="248"/>
  <c r="G2239" i="248"/>
  <c r="E2241" i="248"/>
  <c r="G2246" i="248"/>
  <c r="D2241" i="248"/>
  <c r="O2250" i="248" s="1"/>
  <c r="O2272" i="248" s="1"/>
  <c r="L2272" i="248" s="1"/>
  <c r="D2246" i="248"/>
  <c r="B2241" i="248"/>
  <c r="B2237" i="248"/>
  <c r="G2244" i="248"/>
  <c r="I2237" i="248"/>
  <c r="A1465" i="248"/>
  <c r="E1465" i="248"/>
  <c r="H1460" i="248"/>
  <c r="B1465" i="248"/>
  <c r="G1460" i="248"/>
  <c r="E1462" i="248"/>
  <c r="B1458" i="248"/>
  <c r="G1467" i="248"/>
  <c r="D1467" i="248"/>
  <c r="B1462" i="248"/>
  <c r="G1465" i="248"/>
  <c r="M1460" i="248"/>
  <c r="A1569" i="248"/>
  <c r="E1566" i="248"/>
  <c r="G1571" i="248"/>
  <c r="M1564" i="248"/>
  <c r="D1571" i="248"/>
  <c r="B1566" i="248"/>
  <c r="H1564" i="248"/>
  <c r="G1569" i="248"/>
  <c r="G1564" i="248"/>
  <c r="E1569" i="248"/>
  <c r="B1569" i="248"/>
  <c r="B1562" i="248"/>
  <c r="A1672" i="248"/>
  <c r="E1672" i="248"/>
  <c r="B1672" i="248"/>
  <c r="M1667" i="248"/>
  <c r="H1667" i="248"/>
  <c r="E1669" i="248"/>
  <c r="G1667" i="248"/>
  <c r="B1665" i="248"/>
  <c r="G1674" i="248"/>
  <c r="D1674" i="248"/>
  <c r="B1669" i="248"/>
  <c r="G1672" i="248"/>
  <c r="A1776" i="248"/>
  <c r="G1778" i="248"/>
  <c r="D1778" i="248"/>
  <c r="G1771" i="248"/>
  <c r="G1776" i="248"/>
  <c r="B1773" i="248"/>
  <c r="M1771" i="248"/>
  <c r="E1776" i="248"/>
  <c r="H1771" i="248"/>
  <c r="B1776" i="248"/>
  <c r="E1773" i="248"/>
  <c r="B1769" i="248"/>
  <c r="A1880" i="248"/>
  <c r="B1880" i="248"/>
  <c r="M1875" i="248"/>
  <c r="E1877" i="248"/>
  <c r="G1875" i="248"/>
  <c r="G1882" i="248"/>
  <c r="H1875" i="248"/>
  <c r="B1873" i="248"/>
  <c r="D1882" i="248"/>
  <c r="B1877" i="248"/>
  <c r="G1880" i="248"/>
  <c r="E1880" i="248"/>
  <c r="A1984" i="248"/>
  <c r="D1986" i="248"/>
  <c r="G1984" i="248"/>
  <c r="B1981" i="248"/>
  <c r="E1984" i="248"/>
  <c r="M1979" i="248"/>
  <c r="B1984" i="248"/>
  <c r="H1979" i="248"/>
  <c r="G1979" i="248"/>
  <c r="G1986" i="248"/>
  <c r="E1981" i="248"/>
  <c r="B1977" i="248"/>
  <c r="A2088" i="248"/>
  <c r="B2088" i="248"/>
  <c r="G2085" i="248"/>
  <c r="E2085" i="248"/>
  <c r="G2090" i="248"/>
  <c r="D2085" i="248"/>
  <c r="O2094" i="248" s="1"/>
  <c r="O2123" i="248" s="1"/>
  <c r="L2123" i="248" s="1"/>
  <c r="N2089" i="248" s="1"/>
  <c r="M2083" i="248"/>
  <c r="I2081" i="248"/>
  <c r="D2090" i="248"/>
  <c r="B2085" i="248"/>
  <c r="B2081" i="248"/>
  <c r="G2088" i="248"/>
  <c r="H2083" i="248"/>
  <c r="E2088" i="248"/>
  <c r="G2083" i="248"/>
  <c r="D2088" i="248"/>
  <c r="A2504" i="248"/>
  <c r="G2501" i="248"/>
  <c r="H2499" i="248"/>
  <c r="E2501" i="248"/>
  <c r="G2499" i="248"/>
  <c r="G2506" i="248"/>
  <c r="D2501" i="248"/>
  <c r="O2510" i="248" s="1"/>
  <c r="O2537" i="248" s="1"/>
  <c r="L2537" i="248" s="1"/>
  <c r="N2503" i="248" s="1"/>
  <c r="D2506" i="248"/>
  <c r="B2501" i="248"/>
  <c r="I2497" i="248"/>
  <c r="G2504" i="248"/>
  <c r="B2497" i="248"/>
  <c r="E2504" i="248"/>
  <c r="D2504" i="248"/>
  <c r="M2499" i="248"/>
  <c r="B2504" i="248"/>
  <c r="A2348" i="248"/>
  <c r="G2350" i="248"/>
  <c r="E2345" i="248"/>
  <c r="D2350" i="248"/>
  <c r="D2345" i="248"/>
  <c r="O2354" i="248" s="1"/>
  <c r="O2378" i="248" s="1"/>
  <c r="L2378" i="248" s="1"/>
  <c r="M2343" i="248"/>
  <c r="I2341" i="248"/>
  <c r="G2348" i="248"/>
  <c r="B2345" i="248"/>
  <c r="H2343" i="248"/>
  <c r="B2341" i="248"/>
  <c r="E2348" i="248"/>
  <c r="G2343" i="248"/>
  <c r="D2348" i="248"/>
  <c r="B2348" i="248"/>
  <c r="G2345" i="248"/>
  <c r="A2192" i="248"/>
  <c r="D2194" i="248"/>
  <c r="B2189" i="248"/>
  <c r="G2192" i="248"/>
  <c r="E2192" i="248"/>
  <c r="D2192" i="248"/>
  <c r="B2192" i="248"/>
  <c r="M2187" i="248"/>
  <c r="G2189" i="248"/>
  <c r="E2189" i="248"/>
  <c r="H2187" i="248"/>
  <c r="G2194" i="248"/>
  <c r="D2189" i="248"/>
  <c r="O2198" i="248" s="1"/>
  <c r="O2202" i="248" s="1"/>
  <c r="L2202" i="248" s="1"/>
  <c r="G2187" i="248"/>
  <c r="B2185" i="248"/>
  <c r="I2185" i="248"/>
  <c r="A2452" i="248"/>
  <c r="D2452" i="248"/>
  <c r="B2452" i="248"/>
  <c r="G2449" i="248"/>
  <c r="M2447" i="248"/>
  <c r="E2449" i="248"/>
  <c r="H2447" i="248"/>
  <c r="G2454" i="248"/>
  <c r="D2449" i="248"/>
  <c r="O2458" i="248" s="1"/>
  <c r="O2486" i="248" s="1"/>
  <c r="L2486" i="248" s="1"/>
  <c r="G2447" i="248"/>
  <c r="D2454" i="248"/>
  <c r="B2449" i="248"/>
  <c r="G2452" i="248"/>
  <c r="B2445" i="248"/>
  <c r="E2452" i="248"/>
  <c r="I2445" i="248"/>
  <c r="A1413" i="248"/>
  <c r="D1415" i="248"/>
  <c r="B1410" i="248"/>
  <c r="G1413" i="248"/>
  <c r="E1413" i="248"/>
  <c r="M1408" i="248"/>
  <c r="B1413" i="248"/>
  <c r="H1408" i="248"/>
  <c r="E1410" i="248"/>
  <c r="G1408" i="248"/>
  <c r="B1406" i="248"/>
  <c r="G1415" i="248"/>
  <c r="A1517" i="248"/>
  <c r="B1517" i="248"/>
  <c r="E1514" i="248"/>
  <c r="B1510" i="248"/>
  <c r="G1519" i="248"/>
  <c r="D1519" i="248"/>
  <c r="B1514" i="248"/>
  <c r="M1512" i="248"/>
  <c r="H1512" i="248"/>
  <c r="G1517" i="248"/>
  <c r="E1517" i="248"/>
  <c r="G1512" i="248"/>
  <c r="A1621" i="248"/>
  <c r="D1623" i="248"/>
  <c r="B1618" i="248"/>
  <c r="G1616" i="248"/>
  <c r="G1621" i="248"/>
  <c r="E1621" i="248"/>
  <c r="M1616" i="248"/>
  <c r="B1621" i="248"/>
  <c r="E1618" i="248"/>
  <c r="B1614" i="248"/>
  <c r="G1623" i="248"/>
  <c r="H1616" i="248"/>
  <c r="A1724" i="248"/>
  <c r="B1724" i="248"/>
  <c r="H1719" i="248"/>
  <c r="G1719" i="248"/>
  <c r="E1721" i="248"/>
  <c r="B1717" i="248"/>
  <c r="G1726" i="248"/>
  <c r="D1726" i="248"/>
  <c r="B1721" i="248"/>
  <c r="G1724" i="248"/>
  <c r="E1724" i="248"/>
  <c r="M1719" i="248"/>
  <c r="A1828" i="248"/>
  <c r="G1828" i="248"/>
  <c r="H1823" i="248"/>
  <c r="E1828" i="248"/>
  <c r="G1823" i="248"/>
  <c r="B1828" i="248"/>
  <c r="E1825" i="248"/>
  <c r="G1830" i="248"/>
  <c r="M1823" i="248"/>
  <c r="B1821" i="248"/>
  <c r="D1830" i="248"/>
  <c r="B1825" i="248"/>
  <c r="A1932" i="248"/>
  <c r="H1927" i="248"/>
  <c r="E1929" i="248"/>
  <c r="G1927" i="248"/>
  <c r="G1934" i="248"/>
  <c r="B1925" i="248"/>
  <c r="D1934" i="248"/>
  <c r="B1929" i="248"/>
  <c r="G1932" i="248"/>
  <c r="E1932" i="248"/>
  <c r="M1927" i="248"/>
  <c r="B1932" i="248"/>
  <c r="A2036" i="248"/>
  <c r="E2036" i="248"/>
  <c r="H2031" i="248"/>
  <c r="B2036" i="248"/>
  <c r="G2031" i="248"/>
  <c r="E2033" i="248"/>
  <c r="G2038" i="248"/>
  <c r="D2038" i="248"/>
  <c r="B2033" i="248"/>
  <c r="B2029" i="248"/>
  <c r="G2036" i="248"/>
  <c r="M2031" i="248"/>
  <c r="A2296" i="248"/>
  <c r="B2296" i="248"/>
  <c r="G2293" i="248"/>
  <c r="E2293" i="248"/>
  <c r="G2298" i="248"/>
  <c r="D2293" i="248"/>
  <c r="O2302" i="248" s="1"/>
  <c r="O2317" i="248" s="1"/>
  <c r="L2317" i="248" s="1"/>
  <c r="I2289" i="248"/>
  <c r="D2298" i="248"/>
  <c r="B2293" i="248"/>
  <c r="M2291" i="248"/>
  <c r="B2289" i="248"/>
  <c r="G2296" i="248"/>
  <c r="E2296" i="248"/>
  <c r="H2291" i="248"/>
  <c r="D2296" i="248"/>
  <c r="G2291" i="248"/>
  <c r="A2556" i="248"/>
  <c r="G2558" i="248"/>
  <c r="D2553" i="248"/>
  <c r="O2562" i="248" s="1"/>
  <c r="O2578" i="248" s="1"/>
  <c r="L2578" i="248" s="1"/>
  <c r="D2558" i="248"/>
  <c r="B2553" i="248"/>
  <c r="I2549" i="248"/>
  <c r="G2556" i="248"/>
  <c r="M2551" i="248"/>
  <c r="B2549" i="248"/>
  <c r="E2556" i="248"/>
  <c r="D2556" i="248"/>
  <c r="H2551" i="248"/>
  <c r="B2556" i="248"/>
  <c r="G2551" i="248"/>
  <c r="G2553" i="248"/>
  <c r="E2553" i="248"/>
  <c r="A2140" i="248"/>
  <c r="E2137" i="248"/>
  <c r="M2135" i="248"/>
  <c r="G2142" i="248"/>
  <c r="D2137" i="248"/>
  <c r="O2146" i="248" s="1"/>
  <c r="O2175" i="248" s="1"/>
  <c r="L2175" i="248" s="1"/>
  <c r="N2141" i="248" s="1"/>
  <c r="H2135" i="248"/>
  <c r="I2133" i="248"/>
  <c r="D2142" i="248"/>
  <c r="B2137" i="248"/>
  <c r="G2135" i="248"/>
  <c r="B2133" i="248"/>
  <c r="G2140" i="248"/>
  <c r="E2140" i="248"/>
  <c r="D2140" i="248"/>
  <c r="B2140" i="248"/>
  <c r="G2137" i="248"/>
  <c r="A2400" i="248"/>
  <c r="G2400" i="248"/>
  <c r="G2395" i="248"/>
  <c r="E2400" i="248"/>
  <c r="D2400" i="248"/>
  <c r="B2400" i="248"/>
  <c r="G2397" i="248"/>
  <c r="M2395" i="248"/>
  <c r="E2397" i="248"/>
  <c r="G2402" i="248"/>
  <c r="D2397" i="248"/>
  <c r="O2406" i="248" s="1"/>
  <c r="O2412" i="248" s="1"/>
  <c r="L2412" i="248" s="1"/>
  <c r="D2402" i="248"/>
  <c r="B2397" i="248"/>
  <c r="I2393" i="248"/>
  <c r="B2393" i="248"/>
  <c r="H2395" i="248"/>
  <c r="A320" i="305"/>
  <c r="A270" i="305"/>
  <c r="A2505" i="248"/>
  <c r="A268" i="305"/>
  <c r="A2503" i="248"/>
  <c r="A218" i="305"/>
  <c r="A2502" i="248"/>
  <c r="A944" i="248"/>
  <c r="A945" i="248"/>
  <c r="A111" i="305"/>
  <c r="A996" i="248"/>
  <c r="A164" i="305"/>
  <c r="A163" i="305"/>
  <c r="H18" i="305"/>
  <c r="H19" i="305"/>
  <c r="H26" i="305"/>
  <c r="H17" i="305"/>
  <c r="H24" i="305"/>
  <c r="H20" i="305"/>
  <c r="H43" i="305"/>
  <c r="H29" i="305"/>
  <c r="H31" i="305"/>
  <c r="H34" i="305"/>
  <c r="H37" i="305"/>
  <c r="H39" i="305"/>
  <c r="H23" i="305"/>
  <c r="H25" i="305"/>
  <c r="H42" i="305"/>
  <c r="H44" i="305"/>
  <c r="H28" i="305"/>
  <c r="H30" i="305"/>
  <c r="H33" i="305"/>
  <c r="H35" i="305"/>
  <c r="H21" i="305"/>
  <c r="H38" i="305"/>
  <c r="A62" i="305"/>
  <c r="A113" i="305"/>
  <c r="A269" i="305"/>
  <c r="A10" i="305"/>
  <c r="A59" i="305"/>
  <c r="A165" i="305"/>
  <c r="A61" i="305"/>
  <c r="A321" i="305"/>
  <c r="A114" i="305"/>
  <c r="A217" i="305"/>
  <c r="A319" i="305"/>
  <c r="A8" i="305"/>
  <c r="A373" i="305"/>
  <c r="A477" i="305"/>
  <c r="A478" i="305"/>
  <c r="A476" i="305"/>
  <c r="A475" i="305"/>
  <c r="A166" i="305"/>
  <c r="A371" i="305"/>
  <c r="A9" i="305"/>
  <c r="A216" i="305"/>
  <c r="A423" i="305"/>
  <c r="A425" i="305"/>
  <c r="A424" i="305"/>
  <c r="A426" i="305"/>
  <c r="A372" i="305"/>
  <c r="A2554" i="248"/>
  <c r="A2555" i="248"/>
  <c r="A2557" i="248"/>
  <c r="A2450" i="248"/>
  <c r="A2451" i="248"/>
  <c r="A2453" i="248"/>
  <c r="A2398" i="248"/>
  <c r="A2399" i="248"/>
  <c r="A2401" i="248"/>
  <c r="A2346" i="248"/>
  <c r="A2347" i="248"/>
  <c r="A2349" i="248"/>
  <c r="A2294" i="248"/>
  <c r="A2295" i="248"/>
  <c r="A2297" i="248"/>
  <c r="A2242" i="248"/>
  <c r="A2243" i="248"/>
  <c r="A2245" i="248"/>
  <c r="A2190" i="248"/>
  <c r="A2191" i="248"/>
  <c r="A2193" i="248"/>
  <c r="A2138" i="248"/>
  <c r="A2139" i="248"/>
  <c r="A2141" i="248"/>
  <c r="V9" i="140"/>
  <c r="V8" i="140" s="1"/>
  <c r="A1982" i="248"/>
  <c r="A1983" i="248"/>
  <c r="A218" i="248"/>
  <c r="A216" i="248"/>
  <c r="A476" i="248"/>
  <c r="A2086" i="248"/>
  <c r="A2089" i="248"/>
  <c r="A2087" i="248"/>
  <c r="A2034" i="248"/>
  <c r="A2035" i="248"/>
  <c r="A2037" i="248"/>
  <c r="A1985" i="248"/>
  <c r="A1930" i="248"/>
  <c r="A1931" i="248"/>
  <c r="A1933" i="248"/>
  <c r="A1878" i="248"/>
  <c r="A1879" i="248"/>
  <c r="A1881" i="248"/>
  <c r="A1826" i="248"/>
  <c r="A1827" i="248"/>
  <c r="A1829" i="248"/>
  <c r="A1774" i="248"/>
  <c r="A1775" i="248"/>
  <c r="A1777" i="248"/>
  <c r="A1722" i="248"/>
  <c r="A1723" i="248"/>
  <c r="A1725" i="248"/>
  <c r="A1670" i="248"/>
  <c r="A1671" i="248"/>
  <c r="A1673" i="248"/>
  <c r="A1619" i="248"/>
  <c r="A1620" i="248"/>
  <c r="A1622" i="248"/>
  <c r="A1567" i="248"/>
  <c r="A1568" i="248"/>
  <c r="A1570" i="248"/>
  <c r="A1515" i="248"/>
  <c r="A1516" i="248"/>
  <c r="A1518" i="248"/>
  <c r="A1463" i="248"/>
  <c r="A1464" i="248"/>
  <c r="A1466" i="248"/>
  <c r="A1411" i="248"/>
  <c r="A1412" i="248"/>
  <c r="A1414" i="248"/>
  <c r="A1359" i="248"/>
  <c r="A1360" i="248"/>
  <c r="A1362" i="248"/>
  <c r="A1307" i="248"/>
  <c r="A1308" i="248"/>
  <c r="A1310" i="248"/>
  <c r="A1255" i="248"/>
  <c r="A1256" i="248"/>
  <c r="A1258" i="248"/>
  <c r="A1203" i="248"/>
  <c r="A1204" i="248"/>
  <c r="A1206" i="248"/>
  <c r="A1151" i="248"/>
  <c r="A1152" i="248"/>
  <c r="A1154" i="248"/>
  <c r="A1099" i="248"/>
  <c r="A1100" i="248"/>
  <c r="A1102" i="248"/>
  <c r="A1047" i="248"/>
  <c r="A1048" i="248"/>
  <c r="A1050" i="248"/>
  <c r="A998" i="248"/>
  <c r="A995" i="248"/>
  <c r="A943" i="248"/>
  <c r="A891" i="248"/>
  <c r="A892" i="248"/>
  <c r="A894" i="248"/>
  <c r="A839" i="248"/>
  <c r="A840" i="248"/>
  <c r="A842" i="248"/>
  <c r="A787" i="248"/>
  <c r="A788" i="248"/>
  <c r="A790" i="248"/>
  <c r="A735" i="248"/>
  <c r="A736" i="248"/>
  <c r="A738" i="248"/>
  <c r="A683" i="248"/>
  <c r="A684" i="248"/>
  <c r="A686" i="248"/>
  <c r="A631" i="248"/>
  <c r="A632" i="248"/>
  <c r="A634" i="248"/>
  <c r="A579" i="248"/>
  <c r="A580" i="248"/>
  <c r="A582" i="248"/>
  <c r="A527" i="248"/>
  <c r="A528" i="248"/>
  <c r="A530" i="248"/>
  <c r="A475" i="248"/>
  <c r="A478" i="248"/>
  <c r="A423" i="248"/>
  <c r="A424" i="248"/>
  <c r="A426" i="248"/>
  <c r="A373" i="248"/>
  <c r="A371" i="248"/>
  <c r="A372" i="248"/>
  <c r="A319" i="248"/>
  <c r="A320" i="248"/>
  <c r="A322" i="248"/>
  <c r="A268" i="248"/>
  <c r="A270" i="248"/>
  <c r="A267" i="248"/>
  <c r="A215" i="248"/>
  <c r="A163" i="248"/>
  <c r="A164" i="248"/>
  <c r="A166" i="248"/>
  <c r="A112" i="248"/>
  <c r="A111" i="248"/>
  <c r="A114" i="248"/>
  <c r="A9" i="248"/>
  <c r="A59" i="248"/>
  <c r="A62" i="248"/>
  <c r="A60" i="248"/>
  <c r="G38" i="247"/>
  <c r="I38" i="247"/>
  <c r="G39" i="247"/>
  <c r="I39" i="247"/>
  <c r="G40" i="247"/>
  <c r="I40" i="247"/>
  <c r="H40" i="247" s="1"/>
  <c r="G41" i="247"/>
  <c r="I41" i="247"/>
  <c r="G42" i="247"/>
  <c r="I42" i="247"/>
  <c r="G43" i="247"/>
  <c r="I43" i="247"/>
  <c r="G44" i="247"/>
  <c r="I44" i="247"/>
  <c r="H44" i="247" s="1"/>
  <c r="G26" i="247"/>
  <c r="I26" i="247"/>
  <c r="G27" i="247"/>
  <c r="I27" i="247"/>
  <c r="G28" i="247"/>
  <c r="I28" i="247"/>
  <c r="G29" i="247"/>
  <c r="I29" i="247"/>
  <c r="H29" i="247" s="1"/>
  <c r="G30" i="247"/>
  <c r="I30" i="247"/>
  <c r="G31" i="247"/>
  <c r="I31" i="247"/>
  <c r="M7" i="245"/>
  <c r="L8" i="245"/>
  <c r="M8" i="245" s="1"/>
  <c r="L9" i="245"/>
  <c r="M9" i="245" s="1"/>
  <c r="L10" i="245"/>
  <c r="M10" i="245" s="1"/>
  <c r="L11" i="245"/>
  <c r="M11" i="245" s="1"/>
  <c r="L12" i="245"/>
  <c r="M12" i="245" s="1"/>
  <c r="L13" i="245"/>
  <c r="M13" i="245" s="1"/>
  <c r="L14" i="245"/>
  <c r="M14" i="245" s="1"/>
  <c r="L15" i="245"/>
  <c r="M15" i="245" s="1"/>
  <c r="L16" i="245"/>
  <c r="M16" i="245" s="1"/>
  <c r="L17" i="245"/>
  <c r="M17" i="245" s="1"/>
  <c r="L18" i="245"/>
  <c r="M18" i="245" s="1"/>
  <c r="L19" i="245"/>
  <c r="M19" i="245" s="1"/>
  <c r="L20" i="245"/>
  <c r="M20" i="245" s="1"/>
  <c r="K20" i="245" s="1"/>
  <c r="L21" i="245"/>
  <c r="M21" i="245" s="1"/>
  <c r="L22" i="245"/>
  <c r="M22" i="245" s="1"/>
  <c r="L23" i="245"/>
  <c r="M23" i="245" s="1"/>
  <c r="L24" i="245"/>
  <c r="M24" i="245" s="1"/>
  <c r="L25" i="245"/>
  <c r="M25" i="245" s="1"/>
  <c r="L26" i="245"/>
  <c r="M26" i="245" s="1"/>
  <c r="L27" i="245"/>
  <c r="M27" i="245" s="1"/>
  <c r="L28" i="245"/>
  <c r="J28" i="245" s="1"/>
  <c r="L29" i="245"/>
  <c r="M29" i="245" s="1"/>
  <c r="L30" i="245"/>
  <c r="M30" i="245" s="1"/>
  <c r="L31" i="245"/>
  <c r="M31" i="245" s="1"/>
  <c r="L32" i="245"/>
  <c r="M32" i="245" s="1"/>
  <c r="L33" i="245"/>
  <c r="L6" i="245"/>
  <c r="M6" i="245" s="1"/>
  <c r="H7" i="245"/>
  <c r="I7" i="245" s="1"/>
  <c r="H8" i="245"/>
  <c r="I8" i="245" s="1"/>
  <c r="H9" i="245"/>
  <c r="I9" i="245" s="1"/>
  <c r="H10" i="245"/>
  <c r="I10" i="245" s="1"/>
  <c r="H11" i="245"/>
  <c r="I11" i="245" s="1"/>
  <c r="H12" i="245"/>
  <c r="I12" i="245" s="1"/>
  <c r="H13" i="245"/>
  <c r="I13" i="245" s="1"/>
  <c r="H14" i="245"/>
  <c r="I14" i="245" s="1"/>
  <c r="H15" i="245"/>
  <c r="H16" i="245"/>
  <c r="I16" i="245" s="1"/>
  <c r="H17" i="245"/>
  <c r="I17" i="245" s="1"/>
  <c r="H18" i="245"/>
  <c r="I18" i="245" s="1"/>
  <c r="H19" i="245"/>
  <c r="I19" i="245" s="1"/>
  <c r="H20" i="245"/>
  <c r="I20" i="245" s="1"/>
  <c r="H21" i="245"/>
  <c r="I21" i="245" s="1"/>
  <c r="H22" i="245"/>
  <c r="I22" i="245" s="1"/>
  <c r="H23" i="245"/>
  <c r="I23" i="245" s="1"/>
  <c r="H24" i="245"/>
  <c r="I24" i="245" s="1"/>
  <c r="H25" i="245"/>
  <c r="I25" i="245" s="1"/>
  <c r="H26" i="245"/>
  <c r="I26" i="245" s="1"/>
  <c r="H27" i="245"/>
  <c r="I27" i="245" s="1"/>
  <c r="H28" i="245"/>
  <c r="I28" i="245" s="1"/>
  <c r="H29" i="245"/>
  <c r="H30" i="245"/>
  <c r="I30" i="245" s="1"/>
  <c r="H31" i="245"/>
  <c r="I31" i="245" s="1"/>
  <c r="H32" i="245"/>
  <c r="I32" i="245" s="1"/>
  <c r="H33" i="245"/>
  <c r="I33" i="245" s="1"/>
  <c r="H6" i="245"/>
  <c r="I6" i="245" s="1"/>
  <c r="L7" i="244"/>
  <c r="M7" i="244" s="1"/>
  <c r="L8" i="244"/>
  <c r="M8" i="244" s="1"/>
  <c r="L9" i="244"/>
  <c r="M9" i="244" s="1"/>
  <c r="L10" i="244"/>
  <c r="M10" i="244" s="1"/>
  <c r="L11" i="244"/>
  <c r="M11" i="244" s="1"/>
  <c r="L12" i="244"/>
  <c r="M12" i="244" s="1"/>
  <c r="L13" i="244"/>
  <c r="M13" i="244" s="1"/>
  <c r="L14" i="244"/>
  <c r="M14" i="244" s="1"/>
  <c r="L15" i="244"/>
  <c r="M15" i="244" s="1"/>
  <c r="L16" i="244"/>
  <c r="M16" i="244" s="1"/>
  <c r="L17" i="244"/>
  <c r="L18" i="244"/>
  <c r="M18" i="244" s="1"/>
  <c r="L19" i="244"/>
  <c r="M19" i="244" s="1"/>
  <c r="L20" i="244"/>
  <c r="M20" i="244" s="1"/>
  <c r="L21" i="244"/>
  <c r="M21" i="244" s="1"/>
  <c r="L22" i="244"/>
  <c r="M22" i="244" s="1"/>
  <c r="L23" i="244"/>
  <c r="M23" i="244" s="1"/>
  <c r="L24" i="244"/>
  <c r="M24" i="244" s="1"/>
  <c r="L25" i="244"/>
  <c r="M25" i="244" s="1"/>
  <c r="L26" i="244"/>
  <c r="M26" i="244" s="1"/>
  <c r="L27" i="244"/>
  <c r="M27" i="244" s="1"/>
  <c r="L28" i="244"/>
  <c r="M28" i="244" s="1"/>
  <c r="L29" i="244"/>
  <c r="M29" i="244" s="1"/>
  <c r="L30" i="244"/>
  <c r="M30" i="244" s="1"/>
  <c r="L31" i="244"/>
  <c r="M31" i="244" s="1"/>
  <c r="L32" i="244"/>
  <c r="M32" i="244" s="1"/>
  <c r="L33" i="244"/>
  <c r="M33" i="244" s="1"/>
  <c r="L6" i="244"/>
  <c r="H29" i="244"/>
  <c r="I29" i="244" s="1"/>
  <c r="H30" i="244"/>
  <c r="I30" i="244" s="1"/>
  <c r="H31" i="244"/>
  <c r="H32" i="244"/>
  <c r="H33" i="244"/>
  <c r="I33" i="244" s="1"/>
  <c r="H7" i="244"/>
  <c r="I7" i="244" s="1"/>
  <c r="H8" i="244"/>
  <c r="I8" i="244" s="1"/>
  <c r="H9" i="244"/>
  <c r="J9" i="244" s="1"/>
  <c r="H10" i="244"/>
  <c r="I10" i="244" s="1"/>
  <c r="H11" i="244"/>
  <c r="I11" i="244" s="1"/>
  <c r="H12" i="244"/>
  <c r="I12" i="244" s="1"/>
  <c r="H13" i="244"/>
  <c r="H14" i="244"/>
  <c r="I14" i="244" s="1"/>
  <c r="H15" i="244"/>
  <c r="H16" i="244"/>
  <c r="I16" i="244" s="1"/>
  <c r="H17" i="244"/>
  <c r="I17" i="244" s="1"/>
  <c r="H18" i="244"/>
  <c r="I18" i="244" s="1"/>
  <c r="H19" i="244"/>
  <c r="I19" i="244" s="1"/>
  <c r="H20" i="244"/>
  <c r="I20" i="244" s="1"/>
  <c r="H21" i="244"/>
  <c r="H22" i="244"/>
  <c r="I22" i="244" s="1"/>
  <c r="H23" i="244"/>
  <c r="H24" i="244"/>
  <c r="I24" i="244" s="1"/>
  <c r="H25" i="244"/>
  <c r="I25" i="244" s="1"/>
  <c r="H26" i="244"/>
  <c r="I26" i="244" s="1"/>
  <c r="H27" i="244"/>
  <c r="I27" i="244" s="1"/>
  <c r="H28" i="244"/>
  <c r="I28" i="244" s="1"/>
  <c r="I6" i="244"/>
  <c r="I13" i="244"/>
  <c r="I15" i="244"/>
  <c r="I21" i="244"/>
  <c r="I23" i="244"/>
  <c r="I31" i="244"/>
  <c r="I32" i="244"/>
  <c r="J21" i="244"/>
  <c r="G83" i="243"/>
  <c r="I83" i="243"/>
  <c r="G77" i="243"/>
  <c r="I77" i="243"/>
  <c r="G71" i="243"/>
  <c r="I71" i="243"/>
  <c r="G72" i="243"/>
  <c r="I72" i="243"/>
  <c r="G44" i="243"/>
  <c r="I44" i="243"/>
  <c r="G45" i="243"/>
  <c r="I45" i="243"/>
  <c r="G46" i="243"/>
  <c r="I46" i="243"/>
  <c r="G47" i="243"/>
  <c r="I47" i="243"/>
  <c r="G48" i="243"/>
  <c r="I48" i="243"/>
  <c r="G49" i="243"/>
  <c r="I49" i="243"/>
  <c r="G50" i="243"/>
  <c r="I50" i="243"/>
  <c r="G35" i="243"/>
  <c r="I35" i="243"/>
  <c r="G36" i="243"/>
  <c r="I36" i="243"/>
  <c r="G37" i="243"/>
  <c r="I37" i="243"/>
  <c r="G38" i="243"/>
  <c r="I38" i="243"/>
  <c r="G39" i="243"/>
  <c r="I39" i="243"/>
  <c r="G40" i="243"/>
  <c r="I40" i="243"/>
  <c r="G41" i="243"/>
  <c r="I41" i="243"/>
  <c r="G26" i="243"/>
  <c r="I26" i="243"/>
  <c r="G27" i="243"/>
  <c r="I27" i="243"/>
  <c r="G28" i="243"/>
  <c r="I28" i="243"/>
  <c r="G29" i="243"/>
  <c r="I29" i="243"/>
  <c r="G30" i="243"/>
  <c r="I30" i="243"/>
  <c r="G31" i="243"/>
  <c r="I31" i="243"/>
  <c r="G32" i="243"/>
  <c r="I32" i="243"/>
  <c r="I88" i="243"/>
  <c r="G88" i="243"/>
  <c r="I87" i="243"/>
  <c r="G87" i="243"/>
  <c r="I85" i="243"/>
  <c r="G85" i="243"/>
  <c r="I84" i="243"/>
  <c r="G84" i="243"/>
  <c r="I82" i="243"/>
  <c r="G82" i="243"/>
  <c r="I81" i="243"/>
  <c r="G81" i="243"/>
  <c r="I79" i="243"/>
  <c r="G79" i="243"/>
  <c r="I78" i="243"/>
  <c r="G78" i="243"/>
  <c r="I76" i="243"/>
  <c r="G76" i="243"/>
  <c r="I75" i="243"/>
  <c r="G75" i="243"/>
  <c r="I73" i="243"/>
  <c r="G73" i="243"/>
  <c r="I70" i="243"/>
  <c r="G70" i="243"/>
  <c r="I69" i="243"/>
  <c r="G69" i="243"/>
  <c r="I67" i="243"/>
  <c r="G67" i="243"/>
  <c r="I66" i="243"/>
  <c r="G66" i="243"/>
  <c r="I65" i="243"/>
  <c r="G65" i="243"/>
  <c r="I64" i="243"/>
  <c r="G64" i="243"/>
  <c r="I62" i="243"/>
  <c r="G62" i="243"/>
  <c r="I61" i="243"/>
  <c r="G61" i="243"/>
  <c r="I59" i="243"/>
  <c r="G59" i="243"/>
  <c r="I58" i="243"/>
  <c r="G58" i="243"/>
  <c r="I57" i="243"/>
  <c r="G57" i="243"/>
  <c r="I56" i="243"/>
  <c r="G56" i="243"/>
  <c r="I55" i="243"/>
  <c r="G55" i="243"/>
  <c r="I54" i="243"/>
  <c r="G54" i="243"/>
  <c r="I53" i="243"/>
  <c r="G53" i="243"/>
  <c r="I52" i="243"/>
  <c r="G52" i="243"/>
  <c r="I13" i="11"/>
  <c r="I12" i="11"/>
  <c r="G13" i="11"/>
  <c r="G12" i="11"/>
  <c r="E13" i="11"/>
  <c r="E12" i="11"/>
  <c r="C13" i="11"/>
  <c r="C12" i="11"/>
  <c r="A13" i="11"/>
  <c r="A12" i="11"/>
  <c r="A16" i="11"/>
  <c r="A15" i="11"/>
  <c r="J33" i="245" l="1"/>
  <c r="J13" i="244"/>
  <c r="H31" i="247"/>
  <c r="H27" i="247"/>
  <c r="H42" i="247"/>
  <c r="H38" i="247"/>
  <c r="O2097" i="248"/>
  <c r="L2097" i="248" s="1"/>
  <c r="O2526" i="248"/>
  <c r="L2526" i="248" s="1"/>
  <c r="O2525" i="248"/>
  <c r="L2525" i="248" s="1"/>
  <c r="O2109" i="248"/>
  <c r="L2109" i="248" s="1"/>
  <c r="O2358" i="248"/>
  <c r="L2358" i="248" s="1"/>
  <c r="O2520" i="248"/>
  <c r="L2520" i="248" s="1"/>
  <c r="O2532" i="248"/>
  <c r="L2532" i="248" s="1"/>
  <c r="O2533" i="248"/>
  <c r="L2533" i="248" s="1"/>
  <c r="O2518" i="248"/>
  <c r="L2518" i="248" s="1"/>
  <c r="O2585" i="248"/>
  <c r="L2585" i="248" s="1"/>
  <c r="O2521" i="248"/>
  <c r="L2521" i="248" s="1"/>
  <c r="O2515" i="248"/>
  <c r="L2515" i="248" s="1"/>
  <c r="O2512" i="248"/>
  <c r="L2512" i="248" s="1"/>
  <c r="L2510" i="248"/>
  <c r="O2587" i="248"/>
  <c r="L2587" i="248" s="1"/>
  <c r="O2528" i="248"/>
  <c r="L2528" i="248" s="1"/>
  <c r="O2529" i="248"/>
  <c r="L2529" i="248" s="1"/>
  <c r="O2417" i="248"/>
  <c r="L2417" i="248" s="1"/>
  <c r="O2209" i="248"/>
  <c r="L2209" i="248" s="1"/>
  <c r="O2513" i="248"/>
  <c r="L2513" i="248" s="1"/>
  <c r="O2523" i="248"/>
  <c r="L2523" i="248" s="1"/>
  <c r="O2359" i="248"/>
  <c r="L2359" i="248" s="1"/>
  <c r="O2372" i="248"/>
  <c r="L2372" i="248" s="1"/>
  <c r="O2213" i="248"/>
  <c r="L2213" i="248" s="1"/>
  <c r="O2225" i="248"/>
  <c r="L2225" i="248" s="1"/>
  <c r="N2191" i="248" s="1"/>
  <c r="O2367" i="248"/>
  <c r="L2367" i="248" s="1"/>
  <c r="O2514" i="248"/>
  <c r="L2514" i="248" s="1"/>
  <c r="O2534" i="248"/>
  <c r="L2534" i="248" s="1"/>
  <c r="O2214" i="248"/>
  <c r="L2214" i="248" s="1"/>
  <c r="O2357" i="248"/>
  <c r="L2357" i="248" s="1"/>
  <c r="O2218" i="248"/>
  <c r="L2218" i="248" s="1"/>
  <c r="O2216" i="248"/>
  <c r="L2216" i="248" s="1"/>
  <c r="O2415" i="248"/>
  <c r="L2415" i="248" s="1"/>
  <c r="O2119" i="248"/>
  <c r="L2119" i="248" s="1"/>
  <c r="O2201" i="248"/>
  <c r="L2201" i="248" s="1"/>
  <c r="O2356" i="248"/>
  <c r="L2356" i="248" s="1"/>
  <c r="O2530" i="248"/>
  <c r="L2530" i="248" s="1"/>
  <c r="O2564" i="248"/>
  <c r="L2564" i="248" s="1"/>
  <c r="O2117" i="248"/>
  <c r="L2117" i="248" s="1"/>
  <c r="O2373" i="248"/>
  <c r="L2373" i="248" s="1"/>
  <c r="O2208" i="248"/>
  <c r="L2208" i="248" s="1"/>
  <c r="O2121" i="248"/>
  <c r="L2121" i="248" s="1"/>
  <c r="N2087" i="248" s="1"/>
  <c r="O2110" i="248"/>
  <c r="L2110" i="248" s="1"/>
  <c r="O2100" i="248"/>
  <c r="L2100" i="248" s="1"/>
  <c r="O2379" i="248"/>
  <c r="L2379" i="248" s="1"/>
  <c r="O2362" i="248"/>
  <c r="L2362" i="248" s="1"/>
  <c r="O2203" i="248"/>
  <c r="L2203" i="248" s="1"/>
  <c r="O2370" i="248"/>
  <c r="L2370" i="248" s="1"/>
  <c r="O2206" i="248"/>
  <c r="L2206" i="248" s="1"/>
  <c r="O2104" i="248"/>
  <c r="L2104" i="248" s="1"/>
  <c r="O2108" i="248"/>
  <c r="L2108" i="248" s="1"/>
  <c r="O2098" i="248"/>
  <c r="L2098" i="248" s="1"/>
  <c r="O2363" i="248"/>
  <c r="L2363" i="248" s="1"/>
  <c r="O2538" i="248"/>
  <c r="L2538" i="248" s="1"/>
  <c r="N2504" i="248" s="1"/>
  <c r="O2571" i="248"/>
  <c r="L2571" i="248" s="1"/>
  <c r="O2516" i="248"/>
  <c r="L2516" i="248" s="1"/>
  <c r="O2535" i="248"/>
  <c r="L2535" i="248" s="1"/>
  <c r="O2211" i="248"/>
  <c r="L2211" i="248" s="1"/>
  <c r="O2204" i="248"/>
  <c r="L2204" i="248" s="1"/>
  <c r="O2368" i="248"/>
  <c r="L2368" i="248" s="1"/>
  <c r="O2102" i="248"/>
  <c r="L2102" i="248" s="1"/>
  <c r="O2365" i="248"/>
  <c r="L2365" i="248" s="1"/>
  <c r="O2207" i="248"/>
  <c r="L2207" i="248" s="1"/>
  <c r="O2113" i="248"/>
  <c r="L2113" i="248" s="1"/>
  <c r="O2217" i="248"/>
  <c r="L2217" i="248" s="1"/>
  <c r="O2096" i="248"/>
  <c r="L2096" i="248" s="1"/>
  <c r="L2354" i="248"/>
  <c r="O2226" i="248"/>
  <c r="L2226" i="248" s="1"/>
  <c r="N2192" i="248" s="1"/>
  <c r="O2118" i="248"/>
  <c r="L2118" i="248" s="1"/>
  <c r="O2122" i="248"/>
  <c r="L2122" i="248" s="1"/>
  <c r="N2088" i="248" s="1"/>
  <c r="O2114" i="248"/>
  <c r="L2114" i="248" s="1"/>
  <c r="O2360" i="248"/>
  <c r="L2360" i="248" s="1"/>
  <c r="O2369" i="248"/>
  <c r="L2369" i="248" s="1"/>
  <c r="L2198" i="248"/>
  <c r="O2424" i="248"/>
  <c r="L2424" i="248" s="1"/>
  <c r="O2382" i="248"/>
  <c r="L2382" i="248" s="1"/>
  <c r="N2348" i="248" s="1"/>
  <c r="O2223" i="248"/>
  <c r="L2223" i="248" s="1"/>
  <c r="O2116" i="248"/>
  <c r="L2116" i="248" s="1"/>
  <c r="O2105" i="248"/>
  <c r="L2105" i="248" s="1"/>
  <c r="O2112" i="248"/>
  <c r="L2112" i="248" s="1"/>
  <c r="L2111" i="248" s="1"/>
  <c r="O2381" i="248"/>
  <c r="L2381" i="248" s="1"/>
  <c r="N2347" i="248" s="1"/>
  <c r="O2570" i="248"/>
  <c r="L2570" i="248" s="1"/>
  <c r="O2107" i="248"/>
  <c r="L2107" i="248" s="1"/>
  <c r="O2539" i="248"/>
  <c r="L2539" i="248" s="1"/>
  <c r="O2519" i="248"/>
  <c r="L2519" i="248" s="1"/>
  <c r="O2273" i="248"/>
  <c r="L2273" i="248" s="1"/>
  <c r="O2200" i="248"/>
  <c r="L2200" i="248" s="1"/>
  <c r="O2227" i="248"/>
  <c r="L2227" i="248" s="1"/>
  <c r="N2193" i="248" s="1"/>
  <c r="L2094" i="248"/>
  <c r="O2376" i="248"/>
  <c r="L2376" i="248" s="1"/>
  <c r="O2374" i="248"/>
  <c r="L2374" i="248" s="1"/>
  <c r="O2221" i="248"/>
  <c r="L2221" i="248" s="1"/>
  <c r="O2099" i="248"/>
  <c r="L2099" i="248" s="1"/>
  <c r="O2103" i="248"/>
  <c r="L2103" i="248" s="1"/>
  <c r="O2364" i="248"/>
  <c r="L2364" i="248" s="1"/>
  <c r="O2377" i="248"/>
  <c r="L2377" i="248" s="1"/>
  <c r="O2383" i="248"/>
  <c r="L2383" i="248" s="1"/>
  <c r="N2349" i="248" s="1"/>
  <c r="O2212" i="248"/>
  <c r="L2212" i="248" s="1"/>
  <c r="O2421" i="248"/>
  <c r="L2421" i="248" s="1"/>
  <c r="O2414" i="248"/>
  <c r="L2414" i="248" s="1"/>
  <c r="O2434" i="248"/>
  <c r="L2434" i="248" s="1"/>
  <c r="N2400" i="248" s="1"/>
  <c r="O2222" i="248"/>
  <c r="L2222" i="248" s="1"/>
  <c r="O2220" i="248"/>
  <c r="L2220" i="248" s="1"/>
  <c r="O2428" i="248"/>
  <c r="L2428" i="248" s="1"/>
  <c r="O2307" i="248"/>
  <c r="L2307" i="248" s="1"/>
  <c r="O2584" i="248"/>
  <c r="L2584" i="248" s="1"/>
  <c r="L2562" i="248"/>
  <c r="O2426" i="248"/>
  <c r="L2426" i="248" s="1"/>
  <c r="O2409" i="248"/>
  <c r="L2409" i="248" s="1"/>
  <c r="O2313" i="248"/>
  <c r="L2313" i="248" s="1"/>
  <c r="C2556" i="248"/>
  <c r="O2311" i="248"/>
  <c r="L2311" i="248" s="1"/>
  <c r="L4" i="248"/>
  <c r="L56" i="248"/>
  <c r="K32" i="245"/>
  <c r="K24" i="245"/>
  <c r="K16" i="245"/>
  <c r="H28" i="243"/>
  <c r="H77" i="243"/>
  <c r="O2420" i="248"/>
  <c r="L2420" i="248" s="1"/>
  <c r="O2410" i="248"/>
  <c r="L2410" i="248" s="1"/>
  <c r="O2572" i="248"/>
  <c r="L2572" i="248" s="1"/>
  <c r="O2567" i="248"/>
  <c r="L2567" i="248" s="1"/>
  <c r="O2568" i="248"/>
  <c r="L2568" i="248" s="1"/>
  <c r="O2586" i="248"/>
  <c r="L2586" i="248" s="1"/>
  <c r="O2580" i="248"/>
  <c r="L2580" i="248" s="1"/>
  <c r="O2411" i="248"/>
  <c r="L2411" i="248" s="1"/>
  <c r="O2430" i="248"/>
  <c r="L2430" i="248" s="1"/>
  <c r="L2406" i="248"/>
  <c r="O2408" i="248"/>
  <c r="L2408" i="248" s="1"/>
  <c r="O2575" i="248"/>
  <c r="L2575" i="248" s="1"/>
  <c r="O2589" i="248"/>
  <c r="L2589" i="248" s="1"/>
  <c r="N2555" i="248" s="1"/>
  <c r="O2165" i="248"/>
  <c r="L2165" i="248" s="1"/>
  <c r="O2431" i="248"/>
  <c r="L2431" i="248" s="1"/>
  <c r="O2419" i="248"/>
  <c r="L2419" i="248" s="1"/>
  <c r="O2435" i="248"/>
  <c r="L2435" i="248" s="1"/>
  <c r="N2401" i="248" s="1"/>
  <c r="O2591" i="248"/>
  <c r="L2591" i="248" s="1"/>
  <c r="N2557" i="248" s="1"/>
  <c r="O2590" i="248"/>
  <c r="L2590" i="248" s="1"/>
  <c r="N2556" i="248" s="1"/>
  <c r="O2433" i="248"/>
  <c r="L2433" i="248" s="1"/>
  <c r="N2399" i="248" s="1"/>
  <c r="O2565" i="248"/>
  <c r="L2565" i="248" s="1"/>
  <c r="O2463" i="248"/>
  <c r="L2463" i="248" s="1"/>
  <c r="O2429" i="248"/>
  <c r="L2429" i="248" s="1"/>
  <c r="O2416" i="248"/>
  <c r="L2416" i="248" s="1"/>
  <c r="O2582" i="248"/>
  <c r="L2582" i="248" s="1"/>
  <c r="O2581" i="248"/>
  <c r="L2581" i="248" s="1"/>
  <c r="O2425" i="248"/>
  <c r="L2425" i="248" s="1"/>
  <c r="O2566" i="248"/>
  <c r="L2566" i="248" s="1"/>
  <c r="O2524" i="248"/>
  <c r="L2524" i="248" s="1"/>
  <c r="O2422" i="248"/>
  <c r="L2422" i="248" s="1"/>
  <c r="O2577" i="248"/>
  <c r="L2577" i="248" s="1"/>
  <c r="O2576" i="248"/>
  <c r="L2576" i="248" s="1"/>
  <c r="O2573" i="248"/>
  <c r="L2573" i="248" s="1"/>
  <c r="F685" i="248"/>
  <c r="O2464" i="248"/>
  <c r="L2464" i="248" s="1"/>
  <c r="O2462" i="248"/>
  <c r="L2462" i="248" s="1"/>
  <c r="F789" i="248"/>
  <c r="F1257" i="248"/>
  <c r="F425" i="305"/>
  <c r="O2278" i="248"/>
  <c r="L2278" i="248" s="1"/>
  <c r="N2244" i="248" s="1"/>
  <c r="O2467" i="248"/>
  <c r="L2467" i="248" s="1"/>
  <c r="O2274" i="248"/>
  <c r="L2274" i="248" s="1"/>
  <c r="O2469" i="248"/>
  <c r="L2469" i="248" s="1"/>
  <c r="F61" i="248"/>
  <c r="O2482" i="248"/>
  <c r="L2482" i="248" s="1"/>
  <c r="O2483" i="248"/>
  <c r="L2483" i="248" s="1"/>
  <c r="O2320" i="248"/>
  <c r="L2320" i="248" s="1"/>
  <c r="O2151" i="248"/>
  <c r="L2151" i="248" s="1"/>
  <c r="O2164" i="248"/>
  <c r="L2164" i="248" s="1"/>
  <c r="O2161" i="248"/>
  <c r="L2161" i="248" s="1"/>
  <c r="O2157" i="248"/>
  <c r="L2157" i="248" s="1"/>
  <c r="O2460" i="248"/>
  <c r="L2460" i="248" s="1"/>
  <c r="F997" i="248"/>
  <c r="F1049" i="248"/>
  <c r="F269" i="305"/>
  <c r="F165" i="305"/>
  <c r="O2480" i="248"/>
  <c r="L2480" i="248" s="1"/>
  <c r="O2481" i="248"/>
  <c r="L2481" i="248" s="1"/>
  <c r="O2149" i="248"/>
  <c r="L2149" i="248" s="1"/>
  <c r="O2152" i="248"/>
  <c r="L2152" i="248" s="1"/>
  <c r="O2148" i="248"/>
  <c r="L2148" i="248" s="1"/>
  <c r="O2471" i="248"/>
  <c r="L2471" i="248" s="1"/>
  <c r="O2461" i="248"/>
  <c r="L2461" i="248" s="1"/>
  <c r="O2173" i="248"/>
  <c r="L2173" i="248" s="1"/>
  <c r="O2162" i="248"/>
  <c r="L2162" i="248" s="1"/>
  <c r="O2169" i="248"/>
  <c r="L2169" i="248" s="1"/>
  <c r="L2458" i="248"/>
  <c r="O2476" i="248"/>
  <c r="L2476" i="248" s="1"/>
  <c r="C2504" i="248"/>
  <c r="F1101" i="248"/>
  <c r="O2487" i="248"/>
  <c r="L2487" i="248" s="1"/>
  <c r="N2453" i="248" s="1"/>
  <c r="O2477" i="248"/>
  <c r="L2477" i="248" s="1"/>
  <c r="O2324" i="248"/>
  <c r="L2324" i="248" s="1"/>
  <c r="O2156" i="248"/>
  <c r="L2156" i="248" s="1"/>
  <c r="O2160" i="248"/>
  <c r="L2160" i="248" s="1"/>
  <c r="O2478" i="248"/>
  <c r="L2478" i="248" s="1"/>
  <c r="O2473" i="248"/>
  <c r="L2473" i="248" s="1"/>
  <c r="F113" i="305"/>
  <c r="F477" i="305"/>
  <c r="O2485" i="248"/>
  <c r="L2485" i="248" s="1"/>
  <c r="O2474" i="248"/>
  <c r="L2474" i="248" s="1"/>
  <c r="O2154" i="248"/>
  <c r="L2154" i="248" s="1"/>
  <c r="L2146" i="248"/>
  <c r="O2159" i="248"/>
  <c r="L2159" i="248" s="1"/>
  <c r="O2155" i="248"/>
  <c r="L2155" i="248" s="1"/>
  <c r="O2468" i="248"/>
  <c r="L2468" i="248" s="1"/>
  <c r="O2472" i="248"/>
  <c r="L2472" i="248" s="1"/>
  <c r="O2170" i="248"/>
  <c r="L2170" i="248" s="1"/>
  <c r="O2174" i="248"/>
  <c r="L2174" i="248" s="1"/>
  <c r="N2140" i="248" s="1"/>
  <c r="O2150" i="248"/>
  <c r="L2150" i="248" s="1"/>
  <c r="O2466" i="248"/>
  <c r="L2466" i="248" s="1"/>
  <c r="O2168" i="248"/>
  <c r="L2168" i="248" s="1"/>
  <c r="O2166" i="248"/>
  <c r="L2166" i="248" s="1"/>
  <c r="H436" i="305"/>
  <c r="E436" i="305" s="1"/>
  <c r="O2171" i="248"/>
  <c r="L2171" i="248" s="1"/>
  <c r="H119" i="305"/>
  <c r="O2259" i="248"/>
  <c r="L2259" i="248" s="1"/>
  <c r="O2252" i="248"/>
  <c r="L2252" i="248" s="1"/>
  <c r="H379" i="305"/>
  <c r="H327" i="305"/>
  <c r="O2270" i="248"/>
  <c r="L2270" i="248" s="1"/>
  <c r="O2255" i="248"/>
  <c r="L2255" i="248" s="1"/>
  <c r="O2305" i="248"/>
  <c r="L2305" i="248" s="1"/>
  <c r="O2327" i="248"/>
  <c r="L2327" i="248" s="1"/>
  <c r="O2277" i="248"/>
  <c r="L2277" i="248" s="1"/>
  <c r="N2243" i="248" s="1"/>
  <c r="O2268" i="248"/>
  <c r="L2268" i="248" s="1"/>
  <c r="O2275" i="248"/>
  <c r="L2275" i="248" s="1"/>
  <c r="O2331" i="248"/>
  <c r="L2331" i="248" s="1"/>
  <c r="N2297" i="248" s="1"/>
  <c r="H483" i="305"/>
  <c r="O2253" i="248"/>
  <c r="L2253" i="248" s="1"/>
  <c r="F1309" i="248"/>
  <c r="H275" i="305"/>
  <c r="F61" i="305"/>
  <c r="F217" i="305"/>
  <c r="O2329" i="248"/>
  <c r="L2329" i="248" s="1"/>
  <c r="N2295" i="248" s="1"/>
  <c r="O2318" i="248"/>
  <c r="L2318" i="248" s="1"/>
  <c r="O2308" i="248"/>
  <c r="L2308" i="248" s="1"/>
  <c r="O2258" i="248"/>
  <c r="L2258" i="248" s="1"/>
  <c r="O2265" i="248"/>
  <c r="L2265" i="248" s="1"/>
  <c r="O2261" i="248"/>
  <c r="L2261" i="248" s="1"/>
  <c r="O2254" i="248"/>
  <c r="L2254" i="248" s="1"/>
  <c r="F321" i="305"/>
  <c r="O2321" i="248"/>
  <c r="L2321" i="248" s="1"/>
  <c r="O2312" i="248"/>
  <c r="L2312" i="248" s="1"/>
  <c r="O2316" i="248"/>
  <c r="L2316" i="248" s="1"/>
  <c r="O2306" i="248"/>
  <c r="L2306" i="248" s="1"/>
  <c r="O2269" i="248"/>
  <c r="L2269" i="248" s="1"/>
  <c r="O2256" i="248"/>
  <c r="L2256" i="248" s="1"/>
  <c r="O2315" i="248"/>
  <c r="L2315" i="248" s="1"/>
  <c r="O2263" i="248"/>
  <c r="L2263" i="248" s="1"/>
  <c r="O2279" i="248"/>
  <c r="L2279" i="248" s="1"/>
  <c r="N2245" i="248" s="1"/>
  <c r="F2556" i="248"/>
  <c r="F1932" i="248"/>
  <c r="F2088" i="248"/>
  <c r="F425" i="248"/>
  <c r="F113" i="248"/>
  <c r="F321" i="248"/>
  <c r="H223" i="305"/>
  <c r="O2310" i="248"/>
  <c r="L2310" i="248" s="1"/>
  <c r="L2302" i="248"/>
  <c r="O2304" i="248"/>
  <c r="L2304" i="248" s="1"/>
  <c r="O2266" i="248"/>
  <c r="L2266" i="248" s="1"/>
  <c r="L2250" i="248"/>
  <c r="F1413" i="248"/>
  <c r="F2192" i="248"/>
  <c r="C2244" i="248"/>
  <c r="F373" i="305"/>
  <c r="O2325" i="248"/>
  <c r="L2325" i="248" s="1"/>
  <c r="O2260" i="248"/>
  <c r="L2260" i="248" s="1"/>
  <c r="O2326" i="248"/>
  <c r="L2326" i="248" s="1"/>
  <c r="O2330" i="248"/>
  <c r="L2330" i="248" s="1"/>
  <c r="N2296" i="248" s="1"/>
  <c r="O2322" i="248"/>
  <c r="L2322" i="248" s="1"/>
  <c r="O2264" i="248"/>
  <c r="L2264" i="248" s="1"/>
  <c r="H67" i="305"/>
  <c r="H171" i="305"/>
  <c r="H1003" i="248"/>
  <c r="E1003" i="248" s="1"/>
  <c r="H1055" i="248"/>
  <c r="E1055" i="248" s="1"/>
  <c r="F477" i="248"/>
  <c r="F1724" i="248"/>
  <c r="F2452" i="248"/>
  <c r="H1263" i="248"/>
  <c r="E1263" i="248" s="1"/>
  <c r="H1107" i="248"/>
  <c r="E1107" i="248" s="1"/>
  <c r="H275" i="248"/>
  <c r="E275" i="248" s="1"/>
  <c r="F945" i="248"/>
  <c r="F529" i="248"/>
  <c r="F893" i="248"/>
  <c r="H1159" i="248"/>
  <c r="E1159" i="248" s="1"/>
  <c r="F737" i="248"/>
  <c r="H587" i="248"/>
  <c r="E587" i="248" s="1"/>
  <c r="C2296" i="248"/>
  <c r="H67" i="248"/>
  <c r="E67" i="248" s="1"/>
  <c r="H795" i="248"/>
  <c r="E795" i="248" s="1"/>
  <c r="H379" i="248"/>
  <c r="E379" i="248" s="1"/>
  <c r="H899" i="248"/>
  <c r="E899" i="248" s="1"/>
  <c r="H483" i="248"/>
  <c r="E483" i="248" s="1"/>
  <c r="H431" i="248"/>
  <c r="E431" i="248" s="1"/>
  <c r="H691" i="248"/>
  <c r="E691" i="248" s="1"/>
  <c r="F269" i="248"/>
  <c r="H15" i="248"/>
  <c r="E15" i="248" s="1"/>
  <c r="F165" i="248"/>
  <c r="F1361" i="248"/>
  <c r="H535" i="248"/>
  <c r="E535" i="248" s="1"/>
  <c r="H223" i="248"/>
  <c r="E223" i="248" s="1"/>
  <c r="H743" i="248"/>
  <c r="E743" i="248" s="1"/>
  <c r="F1880" i="248"/>
  <c r="F841" i="248"/>
  <c r="F633" i="248"/>
  <c r="F217" i="248"/>
  <c r="H1315" i="248"/>
  <c r="E1315" i="248" s="1"/>
  <c r="F1153" i="248"/>
  <c r="H327" i="248"/>
  <c r="E327" i="248" s="1"/>
  <c r="H951" i="248"/>
  <c r="E951" i="248" s="1"/>
  <c r="H1211" i="248"/>
  <c r="E1211" i="248" s="1"/>
  <c r="F2036" i="248"/>
  <c r="F1465" i="248"/>
  <c r="H847" i="248"/>
  <c r="E847" i="248" s="1"/>
  <c r="F9" i="248"/>
  <c r="H171" i="248"/>
  <c r="E171" i="248" s="1"/>
  <c r="F373" i="248"/>
  <c r="F581" i="248"/>
  <c r="F2140" i="248"/>
  <c r="F2296" i="248"/>
  <c r="H1367" i="248"/>
  <c r="E1367" i="248" s="1"/>
  <c r="H119" i="248"/>
  <c r="E119" i="248" s="1"/>
  <c r="F1205" i="248"/>
  <c r="H639" i="248"/>
  <c r="E639" i="248" s="1"/>
  <c r="F2553" i="248"/>
  <c r="L2551" i="248"/>
  <c r="C2140" i="248"/>
  <c r="H1834" i="248"/>
  <c r="C2192" i="248"/>
  <c r="C2348" i="248"/>
  <c r="H1782" i="248"/>
  <c r="H1678" i="248"/>
  <c r="H1575" i="248"/>
  <c r="C2400" i="248"/>
  <c r="F1621" i="248"/>
  <c r="F1517" i="248"/>
  <c r="F2449" i="248"/>
  <c r="L2447" i="248"/>
  <c r="F1984" i="248"/>
  <c r="H1886" i="248"/>
  <c r="H1471" i="248"/>
  <c r="C2397" i="248"/>
  <c r="H2406" i="248"/>
  <c r="C2553" i="248"/>
  <c r="H2562" i="248"/>
  <c r="F2504" i="248"/>
  <c r="H1990" i="248"/>
  <c r="C2241" i="248"/>
  <c r="H2250" i="248"/>
  <c r="F2400" i="248"/>
  <c r="F2293" i="248"/>
  <c r="L2291" i="248"/>
  <c r="H2042" i="248"/>
  <c r="F1828" i="248"/>
  <c r="H1730" i="248"/>
  <c r="C2449" i="248"/>
  <c r="H2458" i="248"/>
  <c r="F2348" i="248"/>
  <c r="F2501" i="248"/>
  <c r="L2499" i="248"/>
  <c r="F2085" i="248"/>
  <c r="L2083" i="248"/>
  <c r="H1938" i="248"/>
  <c r="H1627" i="248"/>
  <c r="H1419" i="248"/>
  <c r="C2452" i="248"/>
  <c r="C2189" i="248"/>
  <c r="H2198" i="248"/>
  <c r="L2343" i="248"/>
  <c r="F2345" i="248"/>
  <c r="F1569" i="248"/>
  <c r="F2137" i="248"/>
  <c r="L2135" i="248"/>
  <c r="H1523" i="248"/>
  <c r="F2189" i="248"/>
  <c r="L2187" i="248"/>
  <c r="C2085" i="248"/>
  <c r="H2094" i="248"/>
  <c r="C2088" i="248"/>
  <c r="F1672" i="248"/>
  <c r="F2244" i="248"/>
  <c r="F2397" i="248"/>
  <c r="L2395" i="248"/>
  <c r="C2137" i="248"/>
  <c r="H2146" i="248"/>
  <c r="C2293" i="248"/>
  <c r="H2302" i="248"/>
  <c r="C2345" i="248"/>
  <c r="H2354" i="248"/>
  <c r="C2501" i="248"/>
  <c r="H2510" i="248"/>
  <c r="F1776" i="248"/>
  <c r="F2241" i="248"/>
  <c r="L2239" i="248"/>
  <c r="H439" i="305"/>
  <c r="E439" i="305" s="1"/>
  <c r="H434" i="305"/>
  <c r="E434" i="305" s="1"/>
  <c r="H459" i="305"/>
  <c r="E459" i="305" s="1"/>
  <c r="J425" i="305" s="1"/>
  <c r="E431" i="305"/>
  <c r="H454" i="305"/>
  <c r="E454" i="305" s="1"/>
  <c r="H440" i="305"/>
  <c r="E440" i="305" s="1"/>
  <c r="H441" i="305"/>
  <c r="E441" i="305" s="1"/>
  <c r="J23" i="245"/>
  <c r="I9" i="244"/>
  <c r="K10" i="245"/>
  <c r="K31" i="245"/>
  <c r="K25" i="245"/>
  <c r="K19" i="245"/>
  <c r="J17" i="245"/>
  <c r="K18" i="245"/>
  <c r="K12" i="245"/>
  <c r="J10" i="245"/>
  <c r="H28" i="247"/>
  <c r="H39" i="247"/>
  <c r="J17" i="244"/>
  <c r="J24" i="245"/>
  <c r="J18" i="245"/>
  <c r="H71" i="243"/>
  <c r="J15" i="245"/>
  <c r="M28" i="245"/>
  <c r="K28" i="245" s="1"/>
  <c r="K23" i="245"/>
  <c r="K17" i="245"/>
  <c r="J31" i="245"/>
  <c r="J29" i="245"/>
  <c r="H30" i="247"/>
  <c r="K21" i="245"/>
  <c r="J16" i="245"/>
  <c r="J25" i="245"/>
  <c r="H26" i="247"/>
  <c r="H70" i="243"/>
  <c r="H83" i="243"/>
  <c r="J32" i="245"/>
  <c r="J26" i="245"/>
  <c r="J21" i="245"/>
  <c r="K26" i="245"/>
  <c r="K22" i="245"/>
  <c r="K30" i="245"/>
  <c r="K27" i="245"/>
  <c r="J29" i="244"/>
  <c r="K11" i="245"/>
  <c r="J27" i="245"/>
  <c r="J19" i="245"/>
  <c r="H62" i="243"/>
  <c r="H40" i="243"/>
  <c r="H48" i="243"/>
  <c r="K14" i="245"/>
  <c r="J30" i="245"/>
  <c r="J22" i="245"/>
  <c r="J20" i="245"/>
  <c r="K19" i="244"/>
  <c r="H57" i="243"/>
  <c r="H79" i="243"/>
  <c r="H31" i="243"/>
  <c r="H29" i="243"/>
  <c r="H41" i="243"/>
  <c r="H49" i="243"/>
  <c r="J25" i="244"/>
  <c r="M17" i="244"/>
  <c r="K17" i="244" s="1"/>
  <c r="K13" i="245"/>
  <c r="H43" i="247"/>
  <c r="H41" i="247"/>
  <c r="I15" i="245"/>
  <c r="K15" i="245" s="1"/>
  <c r="J14" i="245"/>
  <c r="J13" i="245"/>
  <c r="J12" i="245"/>
  <c r="J11" i="245"/>
  <c r="H45" i="243"/>
  <c r="H44" i="243"/>
  <c r="H37" i="243"/>
  <c r="H35" i="243"/>
  <c r="H58" i="243"/>
  <c r="H84" i="243"/>
  <c r="H32" i="243"/>
  <c r="H30" i="243"/>
  <c r="H46" i="243"/>
  <c r="H36" i="243"/>
  <c r="H52" i="243"/>
  <c r="H27" i="243"/>
  <c r="H39" i="243"/>
  <c r="H67" i="243"/>
  <c r="H26" i="243"/>
  <c r="H38" i="243"/>
  <c r="H47" i="243"/>
  <c r="H82" i="243"/>
  <c r="H50" i="243"/>
  <c r="H72" i="243"/>
  <c r="H447" i="305"/>
  <c r="E447" i="305" s="1"/>
  <c r="H445" i="305"/>
  <c r="E445" i="305" s="1"/>
  <c r="H437" i="305"/>
  <c r="E437" i="305" s="1"/>
  <c r="H460" i="305"/>
  <c r="E460" i="305" s="1"/>
  <c r="J426" i="305" s="1"/>
  <c r="AG70" i="140" s="1"/>
  <c r="H455" i="305"/>
  <c r="E455" i="305" s="1"/>
  <c r="H450" i="305"/>
  <c r="E450" i="305" s="1"/>
  <c r="H444" i="305"/>
  <c r="E444" i="305" s="1"/>
  <c r="H435" i="305"/>
  <c r="E435" i="305" s="1"/>
  <c r="H458" i="305"/>
  <c r="E458" i="305" s="1"/>
  <c r="H453" i="305"/>
  <c r="E453" i="305" s="1"/>
  <c r="H449" i="305"/>
  <c r="E449" i="305" s="1"/>
  <c r="H433" i="305"/>
  <c r="E433" i="305" s="1"/>
  <c r="H446" i="305"/>
  <c r="E446" i="305" s="1"/>
  <c r="H456" i="305"/>
  <c r="E456" i="305" s="1"/>
  <c r="H451" i="305"/>
  <c r="E451" i="305" s="1"/>
  <c r="N2452" i="248"/>
  <c r="E15" i="305"/>
  <c r="E39" i="305"/>
  <c r="E37" i="305"/>
  <c r="E30" i="305"/>
  <c r="E28" i="305"/>
  <c r="E21" i="305"/>
  <c r="E19" i="305"/>
  <c r="E17" i="305"/>
  <c r="E38" i="305"/>
  <c r="E29" i="305"/>
  <c r="E18" i="305"/>
  <c r="E43" i="305"/>
  <c r="J9" i="305" s="1"/>
  <c r="E31" i="305"/>
  <c r="E34" i="305"/>
  <c r="E25" i="305"/>
  <c r="E23" i="305"/>
  <c r="E40" i="305"/>
  <c r="E20" i="305"/>
  <c r="E44" i="305"/>
  <c r="E42" i="305"/>
  <c r="E35" i="305"/>
  <c r="E33" i="305"/>
  <c r="E26" i="305"/>
  <c r="E24" i="305"/>
  <c r="M33" i="245"/>
  <c r="K33" i="245" s="1"/>
  <c r="I29" i="245"/>
  <c r="K29" i="245" s="1"/>
  <c r="K22" i="244"/>
  <c r="K29" i="244"/>
  <c r="K21" i="244"/>
  <c r="K13" i="244"/>
  <c r="K10" i="244"/>
  <c r="K8" i="244"/>
  <c r="K15" i="244"/>
  <c r="K25" i="244"/>
  <c r="K28" i="244"/>
  <c r="K12" i="244"/>
  <c r="K30" i="244"/>
  <c r="K14" i="244"/>
  <c r="K20" i="244"/>
  <c r="K16" i="244"/>
  <c r="K27" i="244"/>
  <c r="K24" i="244"/>
  <c r="K18" i="244"/>
  <c r="K26" i="244"/>
  <c r="K23" i="244"/>
  <c r="K11" i="244"/>
  <c r="J30" i="244"/>
  <c r="J26" i="244"/>
  <c r="J22" i="244"/>
  <c r="J18" i="244"/>
  <c r="J14" i="244"/>
  <c r="J10" i="244"/>
  <c r="J23" i="244"/>
  <c r="J19" i="244"/>
  <c r="J15" i="244"/>
  <c r="J11" i="244"/>
  <c r="J27" i="244"/>
  <c r="K9" i="244"/>
  <c r="J28" i="244"/>
  <c r="J24" i="244"/>
  <c r="J20" i="244"/>
  <c r="J16" i="244"/>
  <c r="J12" i="244"/>
  <c r="J8" i="244"/>
  <c r="H85" i="243"/>
  <c r="H75" i="243"/>
  <c r="H65" i="243"/>
  <c r="G86" i="243"/>
  <c r="E20" i="1" s="1"/>
  <c r="H56" i="243"/>
  <c r="H76" i="243"/>
  <c r="I80" i="243"/>
  <c r="H73" i="243"/>
  <c r="G60" i="243"/>
  <c r="E15" i="1" s="1"/>
  <c r="H53" i="243"/>
  <c r="H61" i="243"/>
  <c r="G63" i="243"/>
  <c r="E16" i="1" s="1"/>
  <c r="G68" i="243"/>
  <c r="I86" i="243"/>
  <c r="I51" i="243"/>
  <c r="H69" i="243"/>
  <c r="I74" i="243"/>
  <c r="G80" i="243"/>
  <c r="E19" i="1" s="1"/>
  <c r="I60" i="243"/>
  <c r="H64" i="243"/>
  <c r="H54" i="243"/>
  <c r="H66" i="243"/>
  <c r="G74" i="243"/>
  <c r="E18" i="1" s="1"/>
  <c r="I74" i="180" s="1"/>
  <c r="H81" i="243"/>
  <c r="G51" i="243"/>
  <c r="E14" i="1" s="1"/>
  <c r="H59" i="243"/>
  <c r="H78" i="243"/>
  <c r="H87" i="243"/>
  <c r="H88" i="243"/>
  <c r="I68" i="243"/>
  <c r="I63" i="243"/>
  <c r="H55" i="243"/>
  <c r="L2371" i="248" l="1"/>
  <c r="L2531" i="248"/>
  <c r="L2517" i="248"/>
  <c r="L2106" i="248"/>
  <c r="L2355" i="248"/>
  <c r="L2199" i="248"/>
  <c r="L2511" i="248"/>
  <c r="L2563" i="248"/>
  <c r="L2423" i="248"/>
  <c r="L2205" i="248"/>
  <c r="L2540" i="248"/>
  <c r="L2569" i="248"/>
  <c r="L2210" i="248"/>
  <c r="L2115" i="248"/>
  <c r="L2271" i="248"/>
  <c r="L2527" i="248"/>
  <c r="L2522" i="248"/>
  <c r="L2124" i="248"/>
  <c r="L2101" i="248"/>
  <c r="L2361" i="248"/>
  <c r="L2384" i="248"/>
  <c r="L2366" i="248"/>
  <c r="L2095" i="248"/>
  <c r="L2158" i="248"/>
  <c r="L2427" i="248"/>
  <c r="L2375" i="248"/>
  <c r="L2215" i="248"/>
  <c r="L2228" i="248"/>
  <c r="N2505" i="248"/>
  <c r="L2413" i="248"/>
  <c r="L2219" i="248"/>
  <c r="L2479" i="248"/>
  <c r="L2309" i="248"/>
  <c r="L2583" i="248"/>
  <c r="L2153" i="248"/>
  <c r="L2167" i="248"/>
  <c r="L2418" i="248"/>
  <c r="L2436" i="248"/>
  <c r="L2488" i="248"/>
  <c r="L2574" i="248"/>
  <c r="L2592" i="248"/>
  <c r="L2475" i="248"/>
  <c r="L2176" i="248"/>
  <c r="L2407" i="248"/>
  <c r="H60" i="243"/>
  <c r="F15" i="1" s="1"/>
  <c r="H80" i="243"/>
  <c r="F19" i="1" s="1"/>
  <c r="L2303" i="248"/>
  <c r="L2470" i="248"/>
  <c r="L2459" i="248"/>
  <c r="N2139" i="248"/>
  <c r="L2579" i="248"/>
  <c r="L2314" i="248"/>
  <c r="L2257" i="248"/>
  <c r="L2323" i="248"/>
  <c r="L2163" i="248"/>
  <c r="L2251" i="248"/>
  <c r="L2465" i="248"/>
  <c r="E32" i="305"/>
  <c r="N2451" i="248"/>
  <c r="L2147" i="248"/>
  <c r="L2262" i="248"/>
  <c r="L2267" i="248"/>
  <c r="L2319" i="248"/>
  <c r="H229" i="305"/>
  <c r="E229" i="305" s="1"/>
  <c r="H252" i="305"/>
  <c r="E252" i="305" s="1"/>
  <c r="J218" i="305" s="1"/>
  <c r="AG66" i="140" s="1"/>
  <c r="H232" i="305"/>
  <c r="E232" i="305" s="1"/>
  <c r="H228" i="305"/>
  <c r="E228" i="305" s="1"/>
  <c r="H236" i="305"/>
  <c r="E236" i="305" s="1"/>
  <c r="H239" i="305"/>
  <c r="E239" i="305" s="1"/>
  <c r="H241" i="305"/>
  <c r="E241" i="305" s="1"/>
  <c r="H247" i="305"/>
  <c r="E247" i="305" s="1"/>
  <c r="E223" i="305"/>
  <c r="H226" i="305"/>
  <c r="E226" i="305" s="1"/>
  <c r="H234" i="305"/>
  <c r="E234" i="305" s="1"/>
  <c r="H227" i="305"/>
  <c r="E227" i="305" s="1"/>
  <c r="H242" i="305"/>
  <c r="E242" i="305" s="1"/>
  <c r="H248" i="305"/>
  <c r="E248" i="305" s="1"/>
  <c r="H251" i="305"/>
  <c r="E251" i="305" s="1"/>
  <c r="J217" i="305" s="1"/>
  <c r="H225" i="305"/>
  <c r="E225" i="305" s="1"/>
  <c r="H238" i="305"/>
  <c r="E238" i="305" s="1"/>
  <c r="H245" i="305"/>
  <c r="E245" i="305" s="1"/>
  <c r="H246" i="305"/>
  <c r="E246" i="305" s="1"/>
  <c r="H243" i="305"/>
  <c r="E243" i="305" s="1"/>
  <c r="H231" i="305"/>
  <c r="E231" i="305" s="1"/>
  <c r="H237" i="305"/>
  <c r="E237" i="305" s="1"/>
  <c r="H250" i="305"/>
  <c r="E250" i="305" s="1"/>
  <c r="H233" i="305"/>
  <c r="E233" i="305" s="1"/>
  <c r="H331" i="305"/>
  <c r="E331" i="305" s="1"/>
  <c r="H332" i="305"/>
  <c r="E332" i="305" s="1"/>
  <c r="H346" i="305"/>
  <c r="E346" i="305" s="1"/>
  <c r="H356" i="305"/>
  <c r="E356" i="305" s="1"/>
  <c r="J322" i="305" s="1"/>
  <c r="AG68" i="140" s="1"/>
  <c r="H343" i="305"/>
  <c r="E343" i="305" s="1"/>
  <c r="H329" i="305"/>
  <c r="E329" i="305" s="1"/>
  <c r="H349" i="305"/>
  <c r="E349" i="305" s="1"/>
  <c r="H352" i="305"/>
  <c r="E352" i="305" s="1"/>
  <c r="H351" i="305"/>
  <c r="E351" i="305" s="1"/>
  <c r="H350" i="305"/>
  <c r="E350" i="305" s="1"/>
  <c r="H338" i="305"/>
  <c r="E338" i="305" s="1"/>
  <c r="H335" i="305"/>
  <c r="E335" i="305" s="1"/>
  <c r="E327" i="305"/>
  <c r="H341" i="305"/>
  <c r="E341" i="305" s="1"/>
  <c r="H333" i="305"/>
  <c r="E333" i="305" s="1"/>
  <c r="H336" i="305"/>
  <c r="E336" i="305" s="1"/>
  <c r="H337" i="305"/>
  <c r="E337" i="305" s="1"/>
  <c r="H355" i="305"/>
  <c r="E355" i="305" s="1"/>
  <c r="J321" i="305" s="1"/>
  <c r="H340" i="305"/>
  <c r="E340" i="305" s="1"/>
  <c r="H330" i="305"/>
  <c r="E330" i="305" s="1"/>
  <c r="H354" i="305"/>
  <c r="E354" i="305" s="1"/>
  <c r="H342" i="305"/>
  <c r="E342" i="305" s="1"/>
  <c r="H345" i="305"/>
  <c r="E345" i="305" s="1"/>
  <c r="H347" i="305"/>
  <c r="E347" i="305" s="1"/>
  <c r="L2332" i="248"/>
  <c r="H78" i="305"/>
  <c r="E78" i="305" s="1"/>
  <c r="H82" i="305"/>
  <c r="E82" i="305" s="1"/>
  <c r="H69" i="305"/>
  <c r="E69" i="305" s="1"/>
  <c r="H92" i="305"/>
  <c r="E92" i="305" s="1"/>
  <c r="H72" i="305"/>
  <c r="E72" i="305" s="1"/>
  <c r="H76" i="305"/>
  <c r="E76" i="305" s="1"/>
  <c r="H96" i="305"/>
  <c r="E96" i="305" s="1"/>
  <c r="J62" i="305" s="1"/>
  <c r="AG63" i="140" s="1"/>
  <c r="H95" i="305"/>
  <c r="E95" i="305" s="1"/>
  <c r="J61" i="305" s="1"/>
  <c r="H85" i="305"/>
  <c r="E85" i="305" s="1"/>
  <c r="H89" i="305"/>
  <c r="E89" i="305" s="1"/>
  <c r="H87" i="305"/>
  <c r="E87" i="305" s="1"/>
  <c r="H80" i="305"/>
  <c r="E80" i="305" s="1"/>
  <c r="H91" i="305"/>
  <c r="E91" i="305" s="1"/>
  <c r="E67" i="305"/>
  <c r="H75" i="305"/>
  <c r="E75" i="305" s="1"/>
  <c r="H73" i="305"/>
  <c r="E73" i="305" s="1"/>
  <c r="H81" i="305"/>
  <c r="E81" i="305" s="1"/>
  <c r="H77" i="305"/>
  <c r="E77" i="305" s="1"/>
  <c r="H86" i="305"/>
  <c r="E86" i="305" s="1"/>
  <c r="H83" i="305"/>
  <c r="E83" i="305" s="1"/>
  <c r="H94" i="305"/>
  <c r="E94" i="305" s="1"/>
  <c r="H90" i="305"/>
  <c r="E90" i="305" s="1"/>
  <c r="H70" i="305"/>
  <c r="E70" i="305" s="1"/>
  <c r="H71" i="305"/>
  <c r="E71" i="305" s="1"/>
  <c r="H174" i="305"/>
  <c r="E174" i="305" s="1"/>
  <c r="H193" i="305"/>
  <c r="E193" i="305" s="1"/>
  <c r="H200" i="305"/>
  <c r="E200" i="305" s="1"/>
  <c r="J166" i="305" s="1"/>
  <c r="AG65" i="140" s="1"/>
  <c r="H175" i="305"/>
  <c r="E175" i="305" s="1"/>
  <c r="H194" i="305"/>
  <c r="E194" i="305" s="1"/>
  <c r="H180" i="305"/>
  <c r="E180" i="305" s="1"/>
  <c r="H191" i="305"/>
  <c r="E191" i="305" s="1"/>
  <c r="H199" i="305"/>
  <c r="E199" i="305" s="1"/>
  <c r="J165" i="305" s="1"/>
  <c r="H184" i="305"/>
  <c r="E184" i="305" s="1"/>
  <c r="E171" i="305"/>
  <c r="H198" i="305"/>
  <c r="E198" i="305" s="1"/>
  <c r="H189" i="305"/>
  <c r="E189" i="305" s="1"/>
  <c r="H185" i="305"/>
  <c r="E185" i="305" s="1"/>
  <c r="H186" i="305"/>
  <c r="E186" i="305" s="1"/>
  <c r="H190" i="305"/>
  <c r="E190" i="305" s="1"/>
  <c r="H182" i="305"/>
  <c r="E182" i="305" s="1"/>
  <c r="H187" i="305"/>
  <c r="E187" i="305" s="1"/>
  <c r="H173" i="305"/>
  <c r="E173" i="305" s="1"/>
  <c r="H196" i="305"/>
  <c r="E196" i="305" s="1"/>
  <c r="H195" i="305"/>
  <c r="E195" i="305" s="1"/>
  <c r="H181" i="305"/>
  <c r="E181" i="305" s="1"/>
  <c r="H176" i="305"/>
  <c r="E176" i="305" s="1"/>
  <c r="H179" i="305"/>
  <c r="E179" i="305" s="1"/>
  <c r="H177" i="305"/>
  <c r="E177" i="305" s="1"/>
  <c r="H294" i="305"/>
  <c r="E294" i="305" s="1"/>
  <c r="H304" i="305"/>
  <c r="E304" i="305" s="1"/>
  <c r="J270" i="305" s="1"/>
  <c r="AG67" i="140" s="1"/>
  <c r="H298" i="305"/>
  <c r="E298" i="305" s="1"/>
  <c r="H281" i="305"/>
  <c r="E281" i="305" s="1"/>
  <c r="H278" i="305"/>
  <c r="E278" i="305" s="1"/>
  <c r="H288" i="305"/>
  <c r="E288" i="305" s="1"/>
  <c r="H289" i="305"/>
  <c r="E289" i="305" s="1"/>
  <c r="H280" i="305"/>
  <c r="E280" i="305" s="1"/>
  <c r="H290" i="305"/>
  <c r="E290" i="305" s="1"/>
  <c r="E275" i="305"/>
  <c r="H300" i="305"/>
  <c r="E300" i="305" s="1"/>
  <c r="H297" i="305"/>
  <c r="E297" i="305" s="1"/>
  <c r="H293" i="305"/>
  <c r="E293" i="305" s="1"/>
  <c r="H295" i="305"/>
  <c r="E295" i="305" s="1"/>
  <c r="H302" i="305"/>
  <c r="E302" i="305" s="1"/>
  <c r="H286" i="305"/>
  <c r="E286" i="305" s="1"/>
  <c r="H284" i="305"/>
  <c r="E284" i="305" s="1"/>
  <c r="H291" i="305"/>
  <c r="E291" i="305" s="1"/>
  <c r="H299" i="305"/>
  <c r="E299" i="305" s="1"/>
  <c r="H279" i="305"/>
  <c r="E279" i="305" s="1"/>
  <c r="H303" i="305"/>
  <c r="E303" i="305" s="1"/>
  <c r="J269" i="305" s="1"/>
  <c r="H283" i="305"/>
  <c r="E283" i="305" s="1"/>
  <c r="H277" i="305"/>
  <c r="E277" i="305" s="1"/>
  <c r="H285" i="305"/>
  <c r="E285" i="305" s="1"/>
  <c r="H398" i="305"/>
  <c r="E398" i="305" s="1"/>
  <c r="H401" i="305"/>
  <c r="E401" i="305" s="1"/>
  <c r="H397" i="305"/>
  <c r="E397" i="305" s="1"/>
  <c r="H384" i="305"/>
  <c r="E384" i="305" s="1"/>
  <c r="H388" i="305"/>
  <c r="E388" i="305" s="1"/>
  <c r="H403" i="305"/>
  <c r="E403" i="305" s="1"/>
  <c r="H399" i="305"/>
  <c r="E399" i="305" s="1"/>
  <c r="H390" i="305"/>
  <c r="E390" i="305" s="1"/>
  <c r="H387" i="305"/>
  <c r="E387" i="305" s="1"/>
  <c r="H381" i="305"/>
  <c r="E381" i="305" s="1"/>
  <c r="H404" i="305"/>
  <c r="E404" i="305" s="1"/>
  <c r="H407" i="305"/>
  <c r="E407" i="305" s="1"/>
  <c r="J373" i="305" s="1"/>
  <c r="H389" i="305"/>
  <c r="E389" i="305" s="1"/>
  <c r="H383" i="305"/>
  <c r="E383" i="305" s="1"/>
  <c r="H393" i="305"/>
  <c r="E393" i="305" s="1"/>
  <c r="H406" i="305"/>
  <c r="E406" i="305" s="1"/>
  <c r="H385" i="305"/>
  <c r="E385" i="305" s="1"/>
  <c r="H392" i="305"/>
  <c r="E392" i="305" s="1"/>
  <c r="H395" i="305"/>
  <c r="E395" i="305" s="1"/>
  <c r="H408" i="305"/>
  <c r="E408" i="305" s="1"/>
  <c r="J374" i="305" s="1"/>
  <c r="AG69" i="140" s="1"/>
  <c r="H402" i="305"/>
  <c r="E402" i="305" s="1"/>
  <c r="H394" i="305"/>
  <c r="E394" i="305" s="1"/>
  <c r="E379" i="305"/>
  <c r="H382" i="305"/>
  <c r="E382" i="305" s="1"/>
  <c r="L2280" i="248"/>
  <c r="H489" i="305"/>
  <c r="E489" i="305" s="1"/>
  <c r="H506" i="305"/>
  <c r="E506" i="305" s="1"/>
  <c r="H488" i="305"/>
  <c r="E488" i="305" s="1"/>
  <c r="H485" i="305"/>
  <c r="E485" i="305" s="1"/>
  <c r="H505" i="305"/>
  <c r="E505" i="305" s="1"/>
  <c r="H502" i="305"/>
  <c r="E502" i="305" s="1"/>
  <c r="H486" i="305"/>
  <c r="E486" i="305" s="1"/>
  <c r="H503" i="305"/>
  <c r="E503" i="305" s="1"/>
  <c r="H507" i="305"/>
  <c r="E507" i="305" s="1"/>
  <c r="H512" i="305"/>
  <c r="E512" i="305" s="1"/>
  <c r="J478" i="305" s="1"/>
  <c r="AG71" i="140" s="1"/>
  <c r="H501" i="305"/>
  <c r="E501" i="305" s="1"/>
  <c r="H511" i="305"/>
  <c r="E511" i="305" s="1"/>
  <c r="J477" i="305" s="1"/>
  <c r="H491" i="305"/>
  <c r="E491" i="305" s="1"/>
  <c r="E483" i="305"/>
  <c r="H497" i="305"/>
  <c r="E497" i="305" s="1"/>
  <c r="H493" i="305"/>
  <c r="E493" i="305" s="1"/>
  <c r="H496" i="305"/>
  <c r="E496" i="305" s="1"/>
  <c r="H508" i="305"/>
  <c r="E508" i="305" s="1"/>
  <c r="H499" i="305"/>
  <c r="E499" i="305" s="1"/>
  <c r="H510" i="305"/>
  <c r="E510" i="305" s="1"/>
  <c r="H492" i="305"/>
  <c r="E492" i="305" s="1"/>
  <c r="H487" i="305"/>
  <c r="E487" i="305" s="1"/>
  <c r="H494" i="305"/>
  <c r="E494" i="305" s="1"/>
  <c r="H498" i="305"/>
  <c r="E498" i="305" s="1"/>
  <c r="H144" i="305"/>
  <c r="E144" i="305" s="1"/>
  <c r="H130" i="305"/>
  <c r="E130" i="305" s="1"/>
  <c r="H127" i="305"/>
  <c r="E127" i="305" s="1"/>
  <c r="H121" i="305"/>
  <c r="E121" i="305" s="1"/>
  <c r="H139" i="305"/>
  <c r="E139" i="305" s="1"/>
  <c r="H138" i="305"/>
  <c r="E138" i="305" s="1"/>
  <c r="H147" i="305"/>
  <c r="E147" i="305" s="1"/>
  <c r="J113" i="305" s="1"/>
  <c r="H129" i="305"/>
  <c r="E129" i="305" s="1"/>
  <c r="H123" i="305"/>
  <c r="E123" i="305" s="1"/>
  <c r="H133" i="305"/>
  <c r="E133" i="305" s="1"/>
  <c r="H146" i="305"/>
  <c r="E146" i="305" s="1"/>
  <c r="H125" i="305"/>
  <c r="E125" i="305" s="1"/>
  <c r="H128" i="305"/>
  <c r="E128" i="305" s="1"/>
  <c r="H135" i="305"/>
  <c r="E135" i="305" s="1"/>
  <c r="H148" i="305"/>
  <c r="E148" i="305" s="1"/>
  <c r="J114" i="305" s="1"/>
  <c r="AG64" i="140" s="1"/>
  <c r="H142" i="305"/>
  <c r="E142" i="305" s="1"/>
  <c r="H122" i="305"/>
  <c r="E122" i="305" s="1"/>
  <c r="H132" i="305"/>
  <c r="E132" i="305" s="1"/>
  <c r="H124" i="305"/>
  <c r="E124" i="305" s="1"/>
  <c r="H134" i="305"/>
  <c r="E134" i="305" s="1"/>
  <c r="E119" i="305"/>
  <c r="H141" i="305"/>
  <c r="E141" i="305" s="1"/>
  <c r="H137" i="305"/>
  <c r="E137" i="305" s="1"/>
  <c r="H143" i="305"/>
  <c r="E143" i="305" s="1"/>
  <c r="H382" i="248"/>
  <c r="E382" i="248" s="1"/>
  <c r="H387" i="248"/>
  <c r="E387" i="248" s="1"/>
  <c r="H388" i="248"/>
  <c r="E388" i="248" s="1"/>
  <c r="H398" i="248"/>
  <c r="E398" i="248" s="1"/>
  <c r="H402" i="248"/>
  <c r="E402" i="248" s="1"/>
  <c r="H390" i="248"/>
  <c r="E390" i="248" s="1"/>
  <c r="H408" i="248"/>
  <c r="E408" i="248" s="1"/>
  <c r="J374" i="248" s="1"/>
  <c r="H401" i="248"/>
  <c r="E401" i="248" s="1"/>
  <c r="H403" i="248"/>
  <c r="E403" i="248" s="1"/>
  <c r="H392" i="248"/>
  <c r="E392" i="248" s="1"/>
  <c r="H389" i="248"/>
  <c r="E389" i="248" s="1"/>
  <c r="H394" i="248"/>
  <c r="E394" i="248" s="1"/>
  <c r="H399" i="248"/>
  <c r="E399" i="248" s="1"/>
  <c r="H407" i="248"/>
  <c r="E407" i="248" s="1"/>
  <c r="J373" i="248" s="1"/>
  <c r="H381" i="248"/>
  <c r="E381" i="248" s="1"/>
  <c r="H404" i="248"/>
  <c r="E404" i="248" s="1"/>
  <c r="H384" i="248"/>
  <c r="E384" i="248" s="1"/>
  <c r="H393" i="248"/>
  <c r="E393" i="248" s="1"/>
  <c r="H383" i="248"/>
  <c r="E383" i="248" s="1"/>
  <c r="H395" i="248"/>
  <c r="E395" i="248" s="1"/>
  <c r="H397" i="248"/>
  <c r="E397" i="248" s="1"/>
  <c r="H385" i="248"/>
  <c r="E385" i="248" s="1"/>
  <c r="H406" i="248"/>
  <c r="E406" i="248" s="1"/>
  <c r="H78" i="248"/>
  <c r="E78" i="248" s="1"/>
  <c r="H96" i="248"/>
  <c r="E96" i="248" s="1"/>
  <c r="J62" i="248" s="1"/>
  <c r="H80" i="248"/>
  <c r="E80" i="248" s="1"/>
  <c r="H73" i="248"/>
  <c r="E73" i="248" s="1"/>
  <c r="H91" i="248"/>
  <c r="E91" i="248" s="1"/>
  <c r="H75" i="248"/>
  <c r="E75" i="248" s="1"/>
  <c r="H69" i="248"/>
  <c r="E69" i="248" s="1"/>
  <c r="H86" i="248"/>
  <c r="E86" i="248" s="1"/>
  <c r="H70" i="248"/>
  <c r="E70" i="248" s="1"/>
  <c r="H92" i="248"/>
  <c r="E92" i="248" s="1"/>
  <c r="H81" i="248"/>
  <c r="E81" i="248" s="1"/>
  <c r="H90" i="248"/>
  <c r="E90" i="248" s="1"/>
  <c r="H87" i="248"/>
  <c r="E87" i="248" s="1"/>
  <c r="H76" i="248"/>
  <c r="E76" i="248" s="1"/>
  <c r="H94" i="248"/>
  <c r="E94" i="248" s="1"/>
  <c r="H82" i="248"/>
  <c r="E82" i="248" s="1"/>
  <c r="H71" i="248"/>
  <c r="E71" i="248" s="1"/>
  <c r="H89" i="248"/>
  <c r="E89" i="248" s="1"/>
  <c r="H77" i="248"/>
  <c r="E77" i="248" s="1"/>
  <c r="H95" i="248"/>
  <c r="E95" i="248" s="1"/>
  <c r="J61" i="248" s="1"/>
  <c r="H83" i="248"/>
  <c r="E83" i="248" s="1"/>
  <c r="H72" i="248"/>
  <c r="E72" i="248" s="1"/>
  <c r="H85" i="248"/>
  <c r="E85" i="248" s="1"/>
  <c r="H1288" i="248"/>
  <c r="E1288" i="248" s="1"/>
  <c r="H1272" i="248"/>
  <c r="E1272" i="248" s="1"/>
  <c r="H1287" i="248"/>
  <c r="E1287" i="248" s="1"/>
  <c r="H1281" i="248"/>
  <c r="E1281" i="248" s="1"/>
  <c r="H1277" i="248"/>
  <c r="E1277" i="248" s="1"/>
  <c r="H1273" i="248"/>
  <c r="E1273" i="248" s="1"/>
  <c r="H1267" i="248"/>
  <c r="E1267" i="248" s="1"/>
  <c r="H1279" i="248"/>
  <c r="E1279" i="248" s="1"/>
  <c r="H1290" i="248"/>
  <c r="E1290" i="248" s="1"/>
  <c r="H1269" i="248"/>
  <c r="E1269" i="248" s="1"/>
  <c r="H1268" i="248"/>
  <c r="E1268" i="248" s="1"/>
  <c r="H1276" i="248"/>
  <c r="E1276" i="248" s="1"/>
  <c r="H1278" i="248"/>
  <c r="E1278" i="248" s="1"/>
  <c r="H1292" i="248"/>
  <c r="E1292" i="248" s="1"/>
  <c r="J1258" i="248" s="1"/>
  <c r="H1274" i="248"/>
  <c r="E1274" i="248" s="1"/>
  <c r="H1283" i="248"/>
  <c r="E1283" i="248" s="1"/>
  <c r="H1291" i="248"/>
  <c r="E1291" i="248" s="1"/>
  <c r="J1257" i="248" s="1"/>
  <c r="H1265" i="248"/>
  <c r="E1265" i="248" s="1"/>
  <c r="H1266" i="248"/>
  <c r="E1266" i="248" s="1"/>
  <c r="H1286" i="248"/>
  <c r="E1286" i="248" s="1"/>
  <c r="H1285" i="248"/>
  <c r="E1285" i="248" s="1"/>
  <c r="H1282" i="248"/>
  <c r="E1282" i="248" s="1"/>
  <c r="H1271" i="248"/>
  <c r="E1271" i="248" s="1"/>
  <c r="H650" i="248"/>
  <c r="E650" i="248" s="1"/>
  <c r="H644" i="248"/>
  <c r="E644" i="248" s="1"/>
  <c r="H654" i="248"/>
  <c r="E654" i="248" s="1"/>
  <c r="H648" i="248"/>
  <c r="E648" i="248" s="1"/>
  <c r="H661" i="248"/>
  <c r="E661" i="248" s="1"/>
  <c r="H657" i="248"/>
  <c r="E657" i="248" s="1"/>
  <c r="H663" i="248"/>
  <c r="E663" i="248" s="1"/>
  <c r="H659" i="248"/>
  <c r="E659" i="248" s="1"/>
  <c r="H647" i="248"/>
  <c r="E647" i="248" s="1"/>
  <c r="H641" i="248"/>
  <c r="E641" i="248" s="1"/>
  <c r="H653" i="248"/>
  <c r="E653" i="248" s="1"/>
  <c r="H649" i="248"/>
  <c r="E649" i="248" s="1"/>
  <c r="H643" i="248"/>
  <c r="E643" i="248" s="1"/>
  <c r="H655" i="248"/>
  <c r="E655" i="248" s="1"/>
  <c r="H666" i="248"/>
  <c r="E666" i="248" s="1"/>
  <c r="H645" i="248"/>
  <c r="E645" i="248" s="1"/>
  <c r="H658" i="248"/>
  <c r="E658" i="248" s="1"/>
  <c r="H668" i="248"/>
  <c r="E668" i="248" s="1"/>
  <c r="J634" i="248" s="1"/>
  <c r="H662" i="248"/>
  <c r="E662" i="248" s="1"/>
  <c r="H667" i="248"/>
  <c r="E667" i="248" s="1"/>
  <c r="J633" i="248" s="1"/>
  <c r="H642" i="248"/>
  <c r="E642" i="248" s="1"/>
  <c r="H652" i="248"/>
  <c r="E652" i="248" s="1"/>
  <c r="H664" i="248"/>
  <c r="E664" i="248" s="1"/>
  <c r="H1382" i="248"/>
  <c r="E1382" i="248" s="1"/>
  <c r="H1390" i="248"/>
  <c r="E1390" i="248" s="1"/>
  <c r="H1369" i="248"/>
  <c r="E1369" i="248" s="1"/>
  <c r="H1373" i="248"/>
  <c r="E1373" i="248" s="1"/>
  <c r="H1378" i="248"/>
  <c r="E1378" i="248" s="1"/>
  <c r="H1372" i="248"/>
  <c r="E1372" i="248" s="1"/>
  <c r="H1387" i="248"/>
  <c r="E1387" i="248" s="1"/>
  <c r="H1383" i="248"/>
  <c r="E1383" i="248" s="1"/>
  <c r="H1380" i="248"/>
  <c r="E1380" i="248" s="1"/>
  <c r="H1381" i="248"/>
  <c r="E1381" i="248" s="1"/>
  <c r="H1371" i="248"/>
  <c r="E1371" i="248" s="1"/>
  <c r="H1395" i="248"/>
  <c r="E1395" i="248" s="1"/>
  <c r="J1361" i="248" s="1"/>
  <c r="H1370" i="248"/>
  <c r="E1370" i="248" s="1"/>
  <c r="H1392" i="248"/>
  <c r="E1392" i="248" s="1"/>
  <c r="H1389" i="248"/>
  <c r="E1389" i="248" s="1"/>
  <c r="H1391" i="248"/>
  <c r="E1391" i="248" s="1"/>
  <c r="H1376" i="248"/>
  <c r="E1376" i="248" s="1"/>
  <c r="H1375" i="248"/>
  <c r="E1375" i="248" s="1"/>
  <c r="H1386" i="248"/>
  <c r="E1386" i="248" s="1"/>
  <c r="H1377" i="248"/>
  <c r="E1377" i="248" s="1"/>
  <c r="H1394" i="248"/>
  <c r="E1394" i="248" s="1"/>
  <c r="H1396" i="248"/>
  <c r="E1396" i="248" s="1"/>
  <c r="J1362" i="248" s="1"/>
  <c r="H1385" i="248"/>
  <c r="E1385" i="248" s="1"/>
  <c r="H191" i="248"/>
  <c r="E191" i="248" s="1"/>
  <c r="H186" i="248"/>
  <c r="E186" i="248" s="1"/>
  <c r="H180" i="248"/>
  <c r="E180" i="248" s="1"/>
  <c r="H190" i="248"/>
  <c r="E190" i="248" s="1"/>
  <c r="H194" i="248"/>
  <c r="E194" i="248" s="1"/>
  <c r="H177" i="248"/>
  <c r="E177" i="248" s="1"/>
  <c r="H199" i="248"/>
  <c r="E199" i="248" s="1"/>
  <c r="J165" i="248" s="1"/>
  <c r="H193" i="248"/>
  <c r="E193" i="248" s="1"/>
  <c r="H184" i="248"/>
  <c r="E184" i="248" s="1"/>
  <c r="H173" i="248"/>
  <c r="E173" i="248" s="1"/>
  <c r="H196" i="248"/>
  <c r="E196" i="248" s="1"/>
  <c r="H195" i="248"/>
  <c r="E195" i="248" s="1"/>
  <c r="H176" i="248"/>
  <c r="E176" i="248" s="1"/>
  <c r="H182" i="248"/>
  <c r="E182" i="248" s="1"/>
  <c r="H179" i="248"/>
  <c r="E179" i="248" s="1"/>
  <c r="H175" i="248"/>
  <c r="E175" i="248" s="1"/>
  <c r="H181" i="248"/>
  <c r="E181" i="248" s="1"/>
  <c r="H198" i="248"/>
  <c r="E198" i="248" s="1"/>
  <c r="H185" i="248"/>
  <c r="E185" i="248" s="1"/>
  <c r="H200" i="248"/>
  <c r="E200" i="248" s="1"/>
  <c r="J166" i="248" s="1"/>
  <c r="H187" i="248"/>
  <c r="E187" i="248" s="1"/>
  <c r="H174" i="248"/>
  <c r="E174" i="248" s="1"/>
  <c r="H189" i="248"/>
  <c r="E189" i="248" s="1"/>
  <c r="H546" i="248"/>
  <c r="E546" i="248" s="1"/>
  <c r="H537" i="248"/>
  <c r="E537" i="248" s="1"/>
  <c r="H543" i="248"/>
  <c r="E543" i="248" s="1"/>
  <c r="H539" i="248"/>
  <c r="E539" i="248" s="1"/>
  <c r="H560" i="248"/>
  <c r="E560" i="248" s="1"/>
  <c r="H545" i="248"/>
  <c r="E545" i="248" s="1"/>
  <c r="H538" i="248"/>
  <c r="E538" i="248" s="1"/>
  <c r="H562" i="248"/>
  <c r="E562" i="248" s="1"/>
  <c r="H563" i="248"/>
  <c r="E563" i="248" s="1"/>
  <c r="J529" i="248" s="1"/>
  <c r="H564" i="248"/>
  <c r="E564" i="248" s="1"/>
  <c r="J530" i="248" s="1"/>
  <c r="H559" i="248"/>
  <c r="E559" i="248" s="1"/>
  <c r="H541" i="248"/>
  <c r="E541" i="248" s="1"/>
  <c r="H548" i="248"/>
  <c r="E548" i="248" s="1"/>
  <c r="H540" i="248"/>
  <c r="E540" i="248" s="1"/>
  <c r="H549" i="248"/>
  <c r="E549" i="248" s="1"/>
  <c r="H550" i="248"/>
  <c r="E550" i="248" s="1"/>
  <c r="H557" i="248"/>
  <c r="E557" i="248" s="1"/>
  <c r="H544" i="248"/>
  <c r="E544" i="248" s="1"/>
  <c r="H551" i="248"/>
  <c r="E551" i="248" s="1"/>
  <c r="H553" i="248"/>
  <c r="E553" i="248" s="1"/>
  <c r="H554" i="248"/>
  <c r="E554" i="248" s="1"/>
  <c r="H558" i="248"/>
  <c r="E558" i="248" s="1"/>
  <c r="H555" i="248"/>
  <c r="E555" i="248" s="1"/>
  <c r="H720" i="248"/>
  <c r="E720" i="248" s="1"/>
  <c r="J686" i="248" s="1"/>
  <c r="H714" i="248"/>
  <c r="E714" i="248" s="1"/>
  <c r="H707" i="248"/>
  <c r="E707" i="248" s="1"/>
  <c r="H701" i="248"/>
  <c r="E701" i="248" s="1"/>
  <c r="H695" i="248"/>
  <c r="E695" i="248" s="1"/>
  <c r="H710" i="248"/>
  <c r="E710" i="248" s="1"/>
  <c r="H719" i="248"/>
  <c r="E719" i="248" s="1"/>
  <c r="J685" i="248" s="1"/>
  <c r="H694" i="248"/>
  <c r="E694" i="248" s="1"/>
  <c r="H693" i="248"/>
  <c r="E693" i="248" s="1"/>
  <c r="H702" i="248"/>
  <c r="E702" i="248" s="1"/>
  <c r="H713" i="248"/>
  <c r="E713" i="248" s="1"/>
  <c r="H700" i="248"/>
  <c r="E700" i="248" s="1"/>
  <c r="H697" i="248"/>
  <c r="E697" i="248" s="1"/>
  <c r="H715" i="248"/>
  <c r="E715" i="248" s="1"/>
  <c r="H718" i="248"/>
  <c r="E718" i="248" s="1"/>
  <c r="H704" i="248"/>
  <c r="E704" i="248" s="1"/>
  <c r="H699" i="248"/>
  <c r="E699" i="248" s="1"/>
  <c r="H706" i="248"/>
  <c r="E706" i="248" s="1"/>
  <c r="H716" i="248"/>
  <c r="E716" i="248" s="1"/>
  <c r="H709" i="248"/>
  <c r="E709" i="248" s="1"/>
  <c r="H711" i="248"/>
  <c r="E711" i="248" s="1"/>
  <c r="H696" i="248"/>
  <c r="E696" i="248" s="1"/>
  <c r="H705" i="248"/>
  <c r="E705" i="248" s="1"/>
  <c r="H341" i="248"/>
  <c r="E341" i="248" s="1"/>
  <c r="H349" i="248"/>
  <c r="E349" i="248" s="1"/>
  <c r="H345" i="248"/>
  <c r="E345" i="248" s="1"/>
  <c r="H351" i="248"/>
  <c r="E351" i="248" s="1"/>
  <c r="H347" i="248"/>
  <c r="E347" i="248" s="1"/>
  <c r="H343" i="248"/>
  <c r="E343" i="248" s="1"/>
  <c r="H335" i="248"/>
  <c r="E335" i="248" s="1"/>
  <c r="H329" i="248"/>
  <c r="E329" i="248" s="1"/>
  <c r="H337" i="248"/>
  <c r="E337" i="248" s="1"/>
  <c r="H331" i="248"/>
  <c r="E331" i="248" s="1"/>
  <c r="H352" i="248"/>
  <c r="E352" i="248" s="1"/>
  <c r="H354" i="248"/>
  <c r="E354" i="248" s="1"/>
  <c r="H333" i="248"/>
  <c r="E333" i="248" s="1"/>
  <c r="H355" i="248"/>
  <c r="E355" i="248" s="1"/>
  <c r="J321" i="248" s="1"/>
  <c r="H346" i="248"/>
  <c r="E346" i="248" s="1"/>
  <c r="H356" i="248"/>
  <c r="E356" i="248" s="1"/>
  <c r="J322" i="248" s="1"/>
  <c r="H350" i="248"/>
  <c r="E350" i="248" s="1"/>
  <c r="H338" i="248"/>
  <c r="E338" i="248" s="1"/>
  <c r="H336" i="248"/>
  <c r="E336" i="248" s="1"/>
  <c r="H330" i="248"/>
  <c r="E330" i="248" s="1"/>
  <c r="H340" i="248"/>
  <c r="E340" i="248" s="1"/>
  <c r="H332" i="248"/>
  <c r="E332" i="248" s="1"/>
  <c r="H342" i="248"/>
  <c r="E342" i="248" s="1"/>
  <c r="H761" i="248"/>
  <c r="E761" i="248" s="1"/>
  <c r="H771" i="248"/>
  <c r="E771" i="248" s="1"/>
  <c r="J737" i="248" s="1"/>
  <c r="H763" i="248"/>
  <c r="E763" i="248" s="1"/>
  <c r="H759" i="248"/>
  <c r="E759" i="248" s="1"/>
  <c r="H752" i="248"/>
  <c r="E752" i="248" s="1"/>
  <c r="H745" i="248"/>
  <c r="E745" i="248" s="1"/>
  <c r="H762" i="248"/>
  <c r="E762" i="248" s="1"/>
  <c r="H768" i="248"/>
  <c r="E768" i="248" s="1"/>
  <c r="H747" i="248"/>
  <c r="E747" i="248" s="1"/>
  <c r="H751" i="248"/>
  <c r="E751" i="248" s="1"/>
  <c r="H749" i="248"/>
  <c r="E749" i="248" s="1"/>
  <c r="H753" i="248"/>
  <c r="E753" i="248" s="1"/>
  <c r="H767" i="248"/>
  <c r="E767" i="248" s="1"/>
  <c r="H770" i="248"/>
  <c r="E770" i="248" s="1"/>
  <c r="H772" i="248"/>
  <c r="E772" i="248" s="1"/>
  <c r="J738" i="248" s="1"/>
  <c r="H748" i="248"/>
  <c r="E748" i="248" s="1"/>
  <c r="H754" i="248"/>
  <c r="E754" i="248" s="1"/>
  <c r="H758" i="248"/>
  <c r="E758" i="248" s="1"/>
  <c r="H765" i="248"/>
  <c r="E765" i="248" s="1"/>
  <c r="H766" i="248"/>
  <c r="E766" i="248" s="1"/>
  <c r="H756" i="248"/>
  <c r="E756" i="248" s="1"/>
  <c r="H746" i="248"/>
  <c r="E746" i="248" s="1"/>
  <c r="H757" i="248"/>
  <c r="E757" i="248" s="1"/>
  <c r="H488" i="248"/>
  <c r="E488" i="248" s="1"/>
  <c r="H507" i="248"/>
  <c r="E507" i="248" s="1"/>
  <c r="H503" i="248"/>
  <c r="E503" i="248" s="1"/>
  <c r="H491" i="248"/>
  <c r="E491" i="248" s="1"/>
  <c r="H485" i="248"/>
  <c r="E485" i="248" s="1"/>
  <c r="H486" i="248"/>
  <c r="E486" i="248" s="1"/>
  <c r="H493" i="248"/>
  <c r="E493" i="248" s="1"/>
  <c r="H487" i="248"/>
  <c r="E487" i="248" s="1"/>
  <c r="H508" i="248"/>
  <c r="E508" i="248" s="1"/>
  <c r="H494" i="248"/>
  <c r="E494" i="248" s="1"/>
  <c r="H510" i="248"/>
  <c r="E510" i="248" s="1"/>
  <c r="H489" i="248"/>
  <c r="E489" i="248" s="1"/>
  <c r="H511" i="248"/>
  <c r="E511" i="248" s="1"/>
  <c r="J477" i="248" s="1"/>
  <c r="H497" i="248"/>
  <c r="E497" i="248" s="1"/>
  <c r="H512" i="248"/>
  <c r="E512" i="248" s="1"/>
  <c r="J478" i="248" s="1"/>
  <c r="H506" i="248"/>
  <c r="E506" i="248" s="1"/>
  <c r="H499" i="248"/>
  <c r="E499" i="248" s="1"/>
  <c r="H496" i="248"/>
  <c r="E496" i="248" s="1"/>
  <c r="H502" i="248"/>
  <c r="E502" i="248" s="1"/>
  <c r="H498" i="248"/>
  <c r="E498" i="248" s="1"/>
  <c r="H492" i="248"/>
  <c r="E492" i="248" s="1"/>
  <c r="H501" i="248"/>
  <c r="E501" i="248" s="1"/>
  <c r="H505" i="248"/>
  <c r="E505" i="248" s="1"/>
  <c r="H798" i="248"/>
  <c r="E798" i="248" s="1"/>
  <c r="H808" i="248"/>
  <c r="E808" i="248" s="1"/>
  <c r="H800" i="248"/>
  <c r="E800" i="248" s="1"/>
  <c r="H810" i="248"/>
  <c r="E810" i="248" s="1"/>
  <c r="H817" i="248"/>
  <c r="E817" i="248" s="1"/>
  <c r="H813" i="248"/>
  <c r="E813" i="248" s="1"/>
  <c r="H819" i="248"/>
  <c r="E819" i="248" s="1"/>
  <c r="H815" i="248"/>
  <c r="E815" i="248" s="1"/>
  <c r="H820" i="248"/>
  <c r="E820" i="248" s="1"/>
  <c r="H803" i="248"/>
  <c r="E803" i="248" s="1"/>
  <c r="H797" i="248"/>
  <c r="E797" i="248" s="1"/>
  <c r="H804" i="248"/>
  <c r="E804" i="248" s="1"/>
  <c r="H809" i="248"/>
  <c r="E809" i="248" s="1"/>
  <c r="H805" i="248"/>
  <c r="E805" i="248" s="1"/>
  <c r="H799" i="248"/>
  <c r="E799" i="248" s="1"/>
  <c r="H823" i="248"/>
  <c r="E823" i="248" s="1"/>
  <c r="J789" i="248" s="1"/>
  <c r="H811" i="248"/>
  <c r="E811" i="248" s="1"/>
  <c r="H822" i="248"/>
  <c r="E822" i="248" s="1"/>
  <c r="H801" i="248"/>
  <c r="E801" i="248" s="1"/>
  <c r="H824" i="248"/>
  <c r="E824" i="248" s="1"/>
  <c r="J790" i="248" s="1"/>
  <c r="H818" i="248"/>
  <c r="E818" i="248" s="1"/>
  <c r="H814" i="248"/>
  <c r="E814" i="248" s="1"/>
  <c r="H806" i="248"/>
  <c r="E806" i="248" s="1"/>
  <c r="H607" i="248"/>
  <c r="E607" i="248" s="1"/>
  <c r="H615" i="248"/>
  <c r="E615" i="248" s="1"/>
  <c r="J581" i="248" s="1"/>
  <c r="H603" i="248"/>
  <c r="E603" i="248" s="1"/>
  <c r="H589" i="248"/>
  <c r="E589" i="248" s="1"/>
  <c r="H595" i="248"/>
  <c r="E595" i="248" s="1"/>
  <c r="H598" i="248"/>
  <c r="E598" i="248" s="1"/>
  <c r="H606" i="248"/>
  <c r="E606" i="248" s="1"/>
  <c r="H591" i="248"/>
  <c r="E591" i="248" s="1"/>
  <c r="H605" i="248"/>
  <c r="E605" i="248" s="1"/>
  <c r="H612" i="248"/>
  <c r="E612" i="248" s="1"/>
  <c r="H590" i="248"/>
  <c r="E590" i="248" s="1"/>
  <c r="H593" i="248"/>
  <c r="E593" i="248" s="1"/>
  <c r="H596" i="248"/>
  <c r="E596" i="248" s="1"/>
  <c r="H592" i="248"/>
  <c r="E592" i="248" s="1"/>
  <c r="H610" i="248"/>
  <c r="E610" i="248" s="1"/>
  <c r="H616" i="248"/>
  <c r="E616" i="248" s="1"/>
  <c r="J582" i="248" s="1"/>
  <c r="H609" i="248"/>
  <c r="E609" i="248" s="1"/>
  <c r="H614" i="248"/>
  <c r="E614" i="248" s="1"/>
  <c r="H611" i="248"/>
  <c r="E611" i="248" s="1"/>
  <c r="H597" i="248"/>
  <c r="E597" i="248" s="1"/>
  <c r="H600" i="248"/>
  <c r="E600" i="248" s="1"/>
  <c r="H601" i="248"/>
  <c r="E601" i="248" s="1"/>
  <c r="H602" i="248"/>
  <c r="E602" i="248" s="1"/>
  <c r="H1080" i="248"/>
  <c r="E1080" i="248" s="1"/>
  <c r="H1066" i="248"/>
  <c r="E1066" i="248" s="1"/>
  <c r="H1063" i="248"/>
  <c r="E1063" i="248" s="1"/>
  <c r="H1075" i="248"/>
  <c r="E1075" i="248" s="1"/>
  <c r="H1071" i="248"/>
  <c r="E1071" i="248" s="1"/>
  <c r="H1084" i="248"/>
  <c r="E1084" i="248" s="1"/>
  <c r="J1050" i="248" s="1"/>
  <c r="H1061" i="248"/>
  <c r="E1061" i="248" s="1"/>
  <c r="H1058" i="248"/>
  <c r="E1058" i="248" s="1"/>
  <c r="H1074" i="248"/>
  <c r="E1074" i="248" s="1"/>
  <c r="H1078" i="248"/>
  <c r="E1078" i="248" s="1"/>
  <c r="H1077" i="248"/>
  <c r="E1077" i="248" s="1"/>
  <c r="H1070" i="248"/>
  <c r="E1070" i="248" s="1"/>
  <c r="H1079" i="248"/>
  <c r="E1079" i="248" s="1"/>
  <c r="H1065" i="248"/>
  <c r="E1065" i="248" s="1"/>
  <c r="H1082" i="248"/>
  <c r="E1082" i="248" s="1"/>
  <c r="H1068" i="248"/>
  <c r="E1068" i="248" s="1"/>
  <c r="H1064" i="248"/>
  <c r="E1064" i="248" s="1"/>
  <c r="H1073" i="248"/>
  <c r="E1073" i="248" s="1"/>
  <c r="H1083" i="248"/>
  <c r="E1083" i="248" s="1"/>
  <c r="J1049" i="248" s="1"/>
  <c r="H1057" i="248"/>
  <c r="E1057" i="248" s="1"/>
  <c r="H1069" i="248"/>
  <c r="E1069" i="248" s="1"/>
  <c r="H1059" i="248"/>
  <c r="E1059" i="248" s="1"/>
  <c r="H1060" i="248"/>
  <c r="E1060" i="248" s="1"/>
  <c r="H459" i="248"/>
  <c r="E459" i="248" s="1"/>
  <c r="J425" i="248" s="1"/>
  <c r="H439" i="248"/>
  <c r="E439" i="248" s="1"/>
  <c r="H433" i="248"/>
  <c r="E433" i="248" s="1"/>
  <c r="H442" i="248"/>
  <c r="E442" i="248" s="1"/>
  <c r="H445" i="248"/>
  <c r="E445" i="248" s="1"/>
  <c r="H441" i="248"/>
  <c r="E441" i="248" s="1"/>
  <c r="H435" i="248"/>
  <c r="E435" i="248" s="1"/>
  <c r="H440" i="248"/>
  <c r="E440" i="248" s="1"/>
  <c r="H447" i="248"/>
  <c r="E447" i="248" s="1"/>
  <c r="H458" i="248"/>
  <c r="E458" i="248" s="1"/>
  <c r="H437" i="248"/>
  <c r="E437" i="248" s="1"/>
  <c r="H450" i="248"/>
  <c r="E450" i="248" s="1"/>
  <c r="H460" i="248"/>
  <c r="E460" i="248" s="1"/>
  <c r="J426" i="248" s="1"/>
  <c r="H454" i="248"/>
  <c r="E454" i="248" s="1"/>
  <c r="H434" i="248"/>
  <c r="E434" i="248" s="1"/>
  <c r="H444" i="248"/>
  <c r="E444" i="248" s="1"/>
  <c r="H436" i="248"/>
  <c r="E436" i="248" s="1"/>
  <c r="H446" i="248"/>
  <c r="E446" i="248" s="1"/>
  <c r="H453" i="248"/>
  <c r="E453" i="248" s="1"/>
  <c r="H449" i="248"/>
  <c r="E449" i="248" s="1"/>
  <c r="H455" i="248"/>
  <c r="E455" i="248" s="1"/>
  <c r="H451" i="248"/>
  <c r="E451" i="248" s="1"/>
  <c r="H456" i="248"/>
  <c r="E456" i="248" s="1"/>
  <c r="H913" i="248"/>
  <c r="E913" i="248" s="1"/>
  <c r="H909" i="248"/>
  <c r="E909" i="248" s="1"/>
  <c r="H915" i="248"/>
  <c r="E915" i="248" s="1"/>
  <c r="H926" i="248"/>
  <c r="E926" i="248" s="1"/>
  <c r="H924" i="248"/>
  <c r="E924" i="248" s="1"/>
  <c r="H918" i="248"/>
  <c r="E918" i="248" s="1"/>
  <c r="H928" i="248"/>
  <c r="E928" i="248" s="1"/>
  <c r="J894" i="248" s="1"/>
  <c r="H917" i="248"/>
  <c r="E917" i="248" s="1"/>
  <c r="H902" i="248"/>
  <c r="E902" i="248" s="1"/>
  <c r="H901" i="248"/>
  <c r="E901" i="248" s="1"/>
  <c r="H914" i="248"/>
  <c r="E914" i="248" s="1"/>
  <c r="H919" i="248"/>
  <c r="E919" i="248" s="1"/>
  <c r="H904" i="248"/>
  <c r="E904" i="248" s="1"/>
  <c r="H903" i="248"/>
  <c r="E903" i="248" s="1"/>
  <c r="H912" i="248"/>
  <c r="E912" i="248" s="1"/>
  <c r="H908" i="248"/>
  <c r="E908" i="248" s="1"/>
  <c r="H910" i="248"/>
  <c r="E910" i="248" s="1"/>
  <c r="H923" i="248"/>
  <c r="E923" i="248" s="1"/>
  <c r="H922" i="248"/>
  <c r="E922" i="248" s="1"/>
  <c r="H905" i="248"/>
  <c r="E905" i="248" s="1"/>
  <c r="H927" i="248"/>
  <c r="E927" i="248" s="1"/>
  <c r="J893" i="248" s="1"/>
  <c r="H921" i="248"/>
  <c r="E921" i="248" s="1"/>
  <c r="H907" i="248"/>
  <c r="E907" i="248" s="1"/>
  <c r="H283" i="248"/>
  <c r="E283" i="248" s="1"/>
  <c r="H286" i="248"/>
  <c r="E286" i="248" s="1"/>
  <c r="H299" i="248"/>
  <c r="E299" i="248" s="1"/>
  <c r="H295" i="248"/>
  <c r="E295" i="248" s="1"/>
  <c r="H277" i="248"/>
  <c r="E277" i="248" s="1"/>
  <c r="H289" i="248"/>
  <c r="E289" i="248" s="1"/>
  <c r="H285" i="248"/>
  <c r="E285" i="248" s="1"/>
  <c r="H279" i="248"/>
  <c r="E279" i="248" s="1"/>
  <c r="H291" i="248"/>
  <c r="E291" i="248" s="1"/>
  <c r="H302" i="248"/>
  <c r="E302" i="248" s="1"/>
  <c r="H281" i="248"/>
  <c r="E281" i="248" s="1"/>
  <c r="H294" i="248"/>
  <c r="E294" i="248" s="1"/>
  <c r="H304" i="248"/>
  <c r="E304" i="248" s="1"/>
  <c r="J270" i="248" s="1"/>
  <c r="H298" i="248"/>
  <c r="E298" i="248" s="1"/>
  <c r="H278" i="248"/>
  <c r="E278" i="248" s="1"/>
  <c r="H288" i="248"/>
  <c r="E288" i="248" s="1"/>
  <c r="H284" i="248"/>
  <c r="E284" i="248" s="1"/>
  <c r="H280" i="248"/>
  <c r="E280" i="248" s="1"/>
  <c r="H290" i="248"/>
  <c r="E290" i="248" s="1"/>
  <c r="H293" i="248"/>
  <c r="E293" i="248" s="1"/>
  <c r="E292" i="248" s="1"/>
  <c r="H300" i="248"/>
  <c r="E300" i="248" s="1"/>
  <c r="H303" i="248"/>
  <c r="E303" i="248" s="1"/>
  <c r="J269" i="248" s="1"/>
  <c r="H297" i="248"/>
  <c r="E297" i="248" s="1"/>
  <c r="H1334" i="248"/>
  <c r="E1334" i="248" s="1"/>
  <c r="H1344" i="248"/>
  <c r="E1344" i="248" s="1"/>
  <c r="J1310" i="248" s="1"/>
  <c r="H1340" i="248"/>
  <c r="E1340" i="248" s="1"/>
  <c r="H1337" i="248"/>
  <c r="E1337" i="248" s="1"/>
  <c r="H1333" i="248"/>
  <c r="E1333" i="248" s="1"/>
  <c r="H1343" i="248"/>
  <c r="E1343" i="248" s="1"/>
  <c r="J1309" i="248" s="1"/>
  <c r="H1339" i="248"/>
  <c r="E1339" i="248" s="1"/>
  <c r="H1335" i="248"/>
  <c r="E1335" i="248" s="1"/>
  <c r="H1324" i="248"/>
  <c r="E1324" i="248" s="1"/>
  <c r="H1329" i="248"/>
  <c r="E1329" i="248" s="1"/>
  <c r="H1325" i="248"/>
  <c r="E1325" i="248" s="1"/>
  <c r="H1342" i="248"/>
  <c r="E1342" i="248" s="1"/>
  <c r="H1328" i="248"/>
  <c r="E1328" i="248" s="1"/>
  <c r="H1323" i="248"/>
  <c r="E1323" i="248" s="1"/>
  <c r="H1330" i="248"/>
  <c r="E1330" i="248" s="1"/>
  <c r="H1317" i="248"/>
  <c r="E1317" i="248" s="1"/>
  <c r="H1331" i="248"/>
  <c r="E1331" i="248" s="1"/>
  <c r="H1319" i="248"/>
  <c r="E1319" i="248" s="1"/>
  <c r="H1326" i="248"/>
  <c r="E1326" i="248" s="1"/>
  <c r="H1318" i="248"/>
  <c r="E1318" i="248" s="1"/>
  <c r="H1321" i="248"/>
  <c r="E1321" i="248" s="1"/>
  <c r="H1320" i="248"/>
  <c r="E1320" i="248" s="1"/>
  <c r="H1338" i="248"/>
  <c r="E1338" i="248" s="1"/>
  <c r="H856" i="248"/>
  <c r="E856" i="248" s="1"/>
  <c r="H871" i="248"/>
  <c r="E871" i="248" s="1"/>
  <c r="H867" i="248"/>
  <c r="E867" i="248" s="1"/>
  <c r="H858" i="248"/>
  <c r="E858" i="248" s="1"/>
  <c r="H855" i="248"/>
  <c r="E855" i="248" s="1"/>
  <c r="H849" i="248"/>
  <c r="E849" i="248" s="1"/>
  <c r="H875" i="248"/>
  <c r="E875" i="248" s="1"/>
  <c r="J841" i="248" s="1"/>
  <c r="H857" i="248"/>
  <c r="E857" i="248" s="1"/>
  <c r="H851" i="248"/>
  <c r="E851" i="248" s="1"/>
  <c r="H872" i="248"/>
  <c r="E872" i="248" s="1"/>
  <c r="H861" i="248"/>
  <c r="E861" i="248" s="1"/>
  <c r="H874" i="248"/>
  <c r="E874" i="248" s="1"/>
  <c r="H853" i="248"/>
  <c r="E853" i="248" s="1"/>
  <c r="H866" i="248"/>
  <c r="E866" i="248" s="1"/>
  <c r="H863" i="248"/>
  <c r="E863" i="248" s="1"/>
  <c r="H876" i="248"/>
  <c r="E876" i="248" s="1"/>
  <c r="J842" i="248" s="1"/>
  <c r="H870" i="248"/>
  <c r="E870" i="248" s="1"/>
  <c r="H850" i="248"/>
  <c r="E850" i="248" s="1"/>
  <c r="H860" i="248"/>
  <c r="E860" i="248" s="1"/>
  <c r="H852" i="248"/>
  <c r="E852" i="248" s="1"/>
  <c r="H862" i="248"/>
  <c r="E862" i="248" s="1"/>
  <c r="H869" i="248"/>
  <c r="E869" i="248" s="1"/>
  <c r="H865" i="248"/>
  <c r="E865" i="248" s="1"/>
  <c r="H1236" i="248"/>
  <c r="E1236" i="248" s="1"/>
  <c r="H1216" i="248"/>
  <c r="E1216" i="248" s="1"/>
  <c r="H1224" i="248"/>
  <c r="E1224" i="248" s="1"/>
  <c r="H1222" i="248"/>
  <c r="E1222" i="248" s="1"/>
  <c r="H1230" i="248"/>
  <c r="E1230" i="248" s="1"/>
  <c r="H1231" i="248"/>
  <c r="E1231" i="248" s="1"/>
  <c r="H1239" i="248"/>
  <c r="E1239" i="248" s="1"/>
  <c r="J1205" i="248" s="1"/>
  <c r="H1219" i="248"/>
  <c r="E1219" i="248" s="1"/>
  <c r="H1213" i="248"/>
  <c r="E1213" i="248" s="1"/>
  <c r="H1227" i="248"/>
  <c r="E1227" i="248" s="1"/>
  <c r="H1238" i="248"/>
  <c r="E1238" i="248" s="1"/>
  <c r="H1217" i="248"/>
  <c r="E1217" i="248" s="1"/>
  <c r="H1214" i="248"/>
  <c r="E1214" i="248" s="1"/>
  <c r="H1234" i="248"/>
  <c r="E1234" i="248" s="1"/>
  <c r="H1233" i="248"/>
  <c r="E1233" i="248" s="1"/>
  <c r="H1235" i="248"/>
  <c r="E1235" i="248" s="1"/>
  <c r="H1225" i="248"/>
  <c r="E1225" i="248" s="1"/>
  <c r="H1221" i="248"/>
  <c r="E1221" i="248" s="1"/>
  <c r="H1215" i="248"/>
  <c r="E1215" i="248" s="1"/>
  <c r="H1240" i="248"/>
  <c r="E1240" i="248" s="1"/>
  <c r="J1206" i="248" s="1"/>
  <c r="H1226" i="248"/>
  <c r="E1226" i="248" s="1"/>
  <c r="H1220" i="248"/>
  <c r="E1220" i="248" s="1"/>
  <c r="H1229" i="248"/>
  <c r="E1229" i="248" s="1"/>
  <c r="H1025" i="248"/>
  <c r="E1025" i="248" s="1"/>
  <c r="H1012" i="248"/>
  <c r="E1012" i="248" s="1"/>
  <c r="H1027" i="248"/>
  <c r="E1027" i="248" s="1"/>
  <c r="H1032" i="248"/>
  <c r="E1032" i="248" s="1"/>
  <c r="J998" i="248" s="1"/>
  <c r="H1008" i="248"/>
  <c r="E1008" i="248" s="1"/>
  <c r="H1019" i="248"/>
  <c r="E1019" i="248" s="1"/>
  <c r="H1005" i="248"/>
  <c r="E1005" i="248" s="1"/>
  <c r="H1021" i="248"/>
  <c r="E1021" i="248" s="1"/>
  <c r="H1022" i="248"/>
  <c r="E1022" i="248" s="1"/>
  <c r="H1007" i="248"/>
  <c r="E1007" i="248" s="1"/>
  <c r="H1031" i="248"/>
  <c r="E1031" i="248" s="1"/>
  <c r="J997" i="248" s="1"/>
  <c r="H1028" i="248"/>
  <c r="E1028" i="248" s="1"/>
  <c r="H1006" i="248"/>
  <c r="E1006" i="248" s="1"/>
  <c r="H1013" i="248"/>
  <c r="E1013" i="248" s="1"/>
  <c r="H1026" i="248"/>
  <c r="E1026" i="248" s="1"/>
  <c r="H1030" i="248"/>
  <c r="E1030" i="248" s="1"/>
  <c r="H1016" i="248"/>
  <c r="E1016" i="248" s="1"/>
  <c r="H1018" i="248"/>
  <c r="E1018" i="248" s="1"/>
  <c r="H1009" i="248"/>
  <c r="E1009" i="248" s="1"/>
  <c r="H1011" i="248"/>
  <c r="E1011" i="248" s="1"/>
  <c r="H1023" i="248"/>
  <c r="E1023" i="248" s="1"/>
  <c r="H1014" i="248"/>
  <c r="E1014" i="248" s="1"/>
  <c r="H1017" i="248"/>
  <c r="E1017" i="248" s="1"/>
  <c r="H144" i="248"/>
  <c r="E144" i="248" s="1"/>
  <c r="H141" i="248"/>
  <c r="E141" i="248" s="1"/>
  <c r="H137" i="248"/>
  <c r="E137" i="248" s="1"/>
  <c r="H143" i="248"/>
  <c r="E143" i="248" s="1"/>
  <c r="H139" i="248"/>
  <c r="E139" i="248" s="1"/>
  <c r="H128" i="248"/>
  <c r="E128" i="248" s="1"/>
  <c r="H127" i="248"/>
  <c r="E127" i="248" s="1"/>
  <c r="H121" i="248"/>
  <c r="E121" i="248" s="1"/>
  <c r="H147" i="248"/>
  <c r="E147" i="248" s="1"/>
  <c r="J113" i="248" s="1"/>
  <c r="H133" i="248"/>
  <c r="E133" i="248" s="1"/>
  <c r="H129" i="248"/>
  <c r="E129" i="248" s="1"/>
  <c r="H123" i="248"/>
  <c r="E123" i="248" s="1"/>
  <c r="H130" i="248"/>
  <c r="E130" i="248" s="1"/>
  <c r="H135" i="248"/>
  <c r="E135" i="248" s="1"/>
  <c r="H146" i="248"/>
  <c r="E146" i="248" s="1"/>
  <c r="H125" i="248"/>
  <c r="E125" i="248" s="1"/>
  <c r="H138" i="248"/>
  <c r="E138" i="248" s="1"/>
  <c r="H148" i="248"/>
  <c r="E148" i="248" s="1"/>
  <c r="J114" i="248" s="1"/>
  <c r="H142" i="248"/>
  <c r="E142" i="248" s="1"/>
  <c r="H122" i="248"/>
  <c r="E122" i="248" s="1"/>
  <c r="H132" i="248"/>
  <c r="E132" i="248" s="1"/>
  <c r="H124" i="248"/>
  <c r="E124" i="248" s="1"/>
  <c r="H134" i="248"/>
  <c r="E134" i="248" s="1"/>
  <c r="H962" i="248"/>
  <c r="E962" i="248" s="1"/>
  <c r="H967" i="248"/>
  <c r="E967" i="248" s="1"/>
  <c r="H978" i="248"/>
  <c r="E978" i="248" s="1"/>
  <c r="H957" i="248"/>
  <c r="E957" i="248" s="1"/>
  <c r="H960" i="248"/>
  <c r="E960" i="248" s="1"/>
  <c r="H979" i="248"/>
  <c r="E979" i="248" s="1"/>
  <c r="J945" i="248" s="1"/>
  <c r="H970" i="248"/>
  <c r="E970" i="248" s="1"/>
  <c r="H980" i="248"/>
  <c r="E980" i="248" s="1"/>
  <c r="J946" i="248" s="1"/>
  <c r="H954" i="248"/>
  <c r="E954" i="248" s="1"/>
  <c r="H964" i="248"/>
  <c r="E964" i="248" s="1"/>
  <c r="H956" i="248"/>
  <c r="E956" i="248" s="1"/>
  <c r="H966" i="248"/>
  <c r="E966" i="248" s="1"/>
  <c r="H973" i="248"/>
  <c r="E973" i="248" s="1"/>
  <c r="H969" i="248"/>
  <c r="E969" i="248" s="1"/>
  <c r="H959" i="248"/>
  <c r="E959" i="248" s="1"/>
  <c r="H953" i="248"/>
  <c r="E953" i="248" s="1"/>
  <c r="H965" i="248"/>
  <c r="E965" i="248" s="1"/>
  <c r="H976" i="248"/>
  <c r="E976" i="248" s="1"/>
  <c r="H975" i="248"/>
  <c r="E975" i="248" s="1"/>
  <c r="H961" i="248"/>
  <c r="E961" i="248" s="1"/>
  <c r="H971" i="248"/>
  <c r="E971" i="248" s="1"/>
  <c r="H955" i="248"/>
  <c r="E955" i="248" s="1"/>
  <c r="H974" i="248"/>
  <c r="E974" i="248" s="1"/>
  <c r="H225" i="248"/>
  <c r="E225" i="248" s="1"/>
  <c r="H242" i="248"/>
  <c r="E242" i="248" s="1"/>
  <c r="H243" i="248"/>
  <c r="E243" i="248" s="1"/>
  <c r="H248" i="248"/>
  <c r="E248" i="248" s="1"/>
  <c r="H232" i="248"/>
  <c r="E232" i="248" s="1"/>
  <c r="H245" i="248"/>
  <c r="E245" i="248" s="1"/>
  <c r="H246" i="248"/>
  <c r="E246" i="248" s="1"/>
  <c r="H228" i="248"/>
  <c r="E228" i="248" s="1"/>
  <c r="H239" i="248"/>
  <c r="E239" i="248" s="1"/>
  <c r="H247" i="248"/>
  <c r="E247" i="248" s="1"/>
  <c r="H238" i="248"/>
  <c r="E238" i="248" s="1"/>
  <c r="H229" i="248"/>
  <c r="E229" i="248" s="1"/>
  <c r="H231" i="248"/>
  <c r="E231" i="248" s="1"/>
  <c r="H227" i="248"/>
  <c r="E227" i="248" s="1"/>
  <c r="H233" i="248"/>
  <c r="E233" i="248" s="1"/>
  <c r="H234" i="248"/>
  <c r="E234" i="248" s="1"/>
  <c r="H251" i="248"/>
  <c r="E251" i="248" s="1"/>
  <c r="J217" i="248" s="1"/>
  <c r="H250" i="248"/>
  <c r="E250" i="248" s="1"/>
  <c r="H236" i="248"/>
  <c r="E236" i="248" s="1"/>
  <c r="H237" i="248"/>
  <c r="E237" i="248" s="1"/>
  <c r="H252" i="248"/>
  <c r="E252" i="248" s="1"/>
  <c r="J218" i="248" s="1"/>
  <c r="H226" i="248"/>
  <c r="E226" i="248" s="1"/>
  <c r="H241" i="248"/>
  <c r="E241" i="248" s="1"/>
  <c r="H40" i="248"/>
  <c r="H29" i="248"/>
  <c r="H17" i="248"/>
  <c r="H35" i="248"/>
  <c r="H24" i="248"/>
  <c r="H42" i="248"/>
  <c r="E42" i="248" s="1"/>
  <c r="H30" i="248"/>
  <c r="H18" i="248"/>
  <c r="H31" i="248"/>
  <c r="H25" i="248"/>
  <c r="H43" i="248"/>
  <c r="E43" i="248" s="1"/>
  <c r="J9" i="248" s="1"/>
  <c r="H20" i="248"/>
  <c r="H19" i="248"/>
  <c r="H38" i="248"/>
  <c r="H37" i="248"/>
  <c r="H44" i="248"/>
  <c r="E44" i="248" s="1"/>
  <c r="J10" i="248" s="1"/>
  <c r="H33" i="248"/>
  <c r="H26" i="248"/>
  <c r="H39" i="248"/>
  <c r="H28" i="248"/>
  <c r="H23" i="248"/>
  <c r="H21" i="248"/>
  <c r="H34" i="248"/>
  <c r="H1163" i="248"/>
  <c r="E1163" i="248" s="1"/>
  <c r="H1172" i="248"/>
  <c r="E1172" i="248" s="1"/>
  <c r="H1169" i="248"/>
  <c r="E1169" i="248" s="1"/>
  <c r="H1187" i="248"/>
  <c r="E1187" i="248" s="1"/>
  <c r="J1153" i="248" s="1"/>
  <c r="H1188" i="248"/>
  <c r="E1188" i="248" s="1"/>
  <c r="J1154" i="248" s="1"/>
  <c r="H1164" i="248"/>
  <c r="E1164" i="248" s="1"/>
  <c r="H1165" i="248"/>
  <c r="E1165" i="248" s="1"/>
  <c r="H1183" i="248"/>
  <c r="E1183" i="248" s="1"/>
  <c r="H1179" i="248"/>
  <c r="E1179" i="248" s="1"/>
  <c r="H1162" i="248"/>
  <c r="E1162" i="248" s="1"/>
  <c r="H1168" i="248"/>
  <c r="E1168" i="248" s="1"/>
  <c r="H1170" i="248"/>
  <c r="E1170" i="248" s="1"/>
  <c r="H1173" i="248"/>
  <c r="E1173" i="248" s="1"/>
  <c r="H1184" i="248"/>
  <c r="E1184" i="248" s="1"/>
  <c r="H1177" i="248"/>
  <c r="E1177" i="248" s="1"/>
  <c r="H1181" i="248"/>
  <c r="E1181" i="248" s="1"/>
  <c r="H1182" i="248"/>
  <c r="E1182" i="248" s="1"/>
  <c r="H1161" i="248"/>
  <c r="E1161" i="248" s="1"/>
  <c r="H1178" i="248"/>
  <c r="E1178" i="248" s="1"/>
  <c r="H1175" i="248"/>
  <c r="E1175" i="248" s="1"/>
  <c r="H1167" i="248"/>
  <c r="E1167" i="248" s="1"/>
  <c r="H1174" i="248"/>
  <c r="E1174" i="248" s="1"/>
  <c r="H1186" i="248"/>
  <c r="E1186" i="248" s="1"/>
  <c r="H1110" i="248"/>
  <c r="E1110" i="248" s="1"/>
  <c r="H1112" i="248"/>
  <c r="E1112" i="248" s="1"/>
  <c r="H1131" i="248"/>
  <c r="E1131" i="248" s="1"/>
  <c r="H1109" i="248"/>
  <c r="E1109" i="248" s="1"/>
  <c r="H1135" i="248"/>
  <c r="E1135" i="248" s="1"/>
  <c r="J1101" i="248" s="1"/>
  <c r="H1136" i="248"/>
  <c r="E1136" i="248" s="1"/>
  <c r="J1102" i="248" s="1"/>
  <c r="H1115" i="248"/>
  <c r="E1115" i="248" s="1"/>
  <c r="H1127" i="248"/>
  <c r="E1127" i="248" s="1"/>
  <c r="H1116" i="248"/>
  <c r="E1116" i="248" s="1"/>
  <c r="H1125" i="248"/>
  <c r="E1125" i="248" s="1"/>
  <c r="H1130" i="248"/>
  <c r="E1130" i="248" s="1"/>
  <c r="H1134" i="248"/>
  <c r="E1134" i="248" s="1"/>
  <c r="H1111" i="248"/>
  <c r="E1111" i="248" s="1"/>
  <c r="H1113" i="248"/>
  <c r="E1113" i="248" s="1"/>
  <c r="H1129" i="248"/>
  <c r="E1129" i="248" s="1"/>
  <c r="H1132" i="248"/>
  <c r="E1132" i="248" s="1"/>
  <c r="H1123" i="248"/>
  <c r="E1123" i="248" s="1"/>
  <c r="H1117" i="248"/>
  <c r="E1117" i="248" s="1"/>
  <c r="H1126" i="248"/>
  <c r="E1126" i="248" s="1"/>
  <c r="H1121" i="248"/>
  <c r="E1121" i="248" s="1"/>
  <c r="H1118" i="248"/>
  <c r="E1118" i="248" s="1"/>
  <c r="H1120" i="248"/>
  <c r="E1120" i="248" s="1"/>
  <c r="H1122" i="248"/>
  <c r="E1122" i="248" s="1"/>
  <c r="H1439" i="248"/>
  <c r="E1439" i="248" s="1"/>
  <c r="H1425" i="248"/>
  <c r="E1425" i="248" s="1"/>
  <c r="H1435" i="248"/>
  <c r="E1435" i="248" s="1"/>
  <c r="H1429" i="248"/>
  <c r="E1429" i="248" s="1"/>
  <c r="H1430" i="248"/>
  <c r="E1430" i="248" s="1"/>
  <c r="H1424" i="248"/>
  <c r="E1424" i="248" s="1"/>
  <c r="H1433" i="248"/>
  <c r="E1433" i="248" s="1"/>
  <c r="H1444" i="248"/>
  <c r="E1444" i="248" s="1"/>
  <c r="H1446" i="248"/>
  <c r="E1446" i="248" s="1"/>
  <c r="H1447" i="248"/>
  <c r="E1447" i="248" s="1"/>
  <c r="J1413" i="248" s="1"/>
  <c r="H1441" i="248"/>
  <c r="E1441" i="248" s="1"/>
  <c r="H1442" i="248"/>
  <c r="E1442" i="248" s="1"/>
  <c r="H1448" i="248"/>
  <c r="E1448" i="248" s="1"/>
  <c r="J1414" i="248" s="1"/>
  <c r="H1423" i="248"/>
  <c r="E1423" i="248" s="1"/>
  <c r="H1422" i="248"/>
  <c r="E1422" i="248" s="1"/>
  <c r="H1434" i="248"/>
  <c r="E1434" i="248" s="1"/>
  <c r="H1443" i="248"/>
  <c r="E1443" i="248" s="1"/>
  <c r="H1437" i="248"/>
  <c r="E1437" i="248" s="1"/>
  <c r="H1421" i="248"/>
  <c r="E1421" i="248" s="1"/>
  <c r="H1438" i="248"/>
  <c r="E1438" i="248" s="1"/>
  <c r="H1428" i="248"/>
  <c r="E1428" i="248" s="1"/>
  <c r="H1427" i="248"/>
  <c r="E1427" i="248" s="1"/>
  <c r="H1432" i="248"/>
  <c r="E1432" i="248" s="1"/>
  <c r="E1419" i="248"/>
  <c r="H1951" i="248"/>
  <c r="E1951" i="248" s="1"/>
  <c r="H1952" i="248"/>
  <c r="E1952" i="248" s="1"/>
  <c r="H1967" i="248"/>
  <c r="E1967" i="248" s="1"/>
  <c r="J1933" i="248" s="1"/>
  <c r="H1947" i="248"/>
  <c r="E1947" i="248" s="1"/>
  <c r="H1953" i="248"/>
  <c r="E1953" i="248" s="1"/>
  <c r="H1954" i="248"/>
  <c r="E1954" i="248" s="1"/>
  <c r="H1940" i="248"/>
  <c r="E1940" i="248" s="1"/>
  <c r="H1943" i="248"/>
  <c r="E1943" i="248" s="1"/>
  <c r="H1957" i="248"/>
  <c r="E1957" i="248" s="1"/>
  <c r="H1942" i="248"/>
  <c r="E1942" i="248" s="1"/>
  <c r="H1963" i="248"/>
  <c r="E1963" i="248" s="1"/>
  <c r="H1962" i="248"/>
  <c r="E1962" i="248" s="1"/>
  <c r="H1961" i="248"/>
  <c r="E1961" i="248" s="1"/>
  <c r="H1966" i="248"/>
  <c r="E1966" i="248" s="1"/>
  <c r="J1932" i="248" s="1"/>
  <c r="H1941" i="248"/>
  <c r="E1941" i="248" s="1"/>
  <c r="H1949" i="248"/>
  <c r="E1949" i="248" s="1"/>
  <c r="H1946" i="248"/>
  <c r="E1946" i="248" s="1"/>
  <c r="H1958" i="248"/>
  <c r="E1958" i="248" s="1"/>
  <c r="H1948" i="248"/>
  <c r="E1948" i="248" s="1"/>
  <c r="E1938" i="248"/>
  <c r="H1956" i="248"/>
  <c r="E1956" i="248" s="1"/>
  <c r="H1944" i="248"/>
  <c r="E1944" i="248" s="1"/>
  <c r="H1960" i="248"/>
  <c r="E1960" i="248" s="1"/>
  <c r="H1965" i="248"/>
  <c r="E1965" i="248" s="1"/>
  <c r="H2060" i="248"/>
  <c r="E2060" i="248" s="1"/>
  <c r="H2069" i="248"/>
  <c r="E2069" i="248" s="1"/>
  <c r="H2044" i="248"/>
  <c r="E2044" i="248" s="1"/>
  <c r="H2067" i="248"/>
  <c r="E2067" i="248" s="1"/>
  <c r="H2071" i="248"/>
  <c r="E2071" i="248" s="1"/>
  <c r="J2037" i="248" s="1"/>
  <c r="H2052" i="248"/>
  <c r="E2052" i="248" s="1"/>
  <c r="H2046" i="248"/>
  <c r="E2046" i="248" s="1"/>
  <c r="H2053" i="248"/>
  <c r="E2053" i="248" s="1"/>
  <c r="H2062" i="248"/>
  <c r="E2062" i="248" s="1"/>
  <c r="H2048" i="248"/>
  <c r="E2048" i="248" s="1"/>
  <c r="H2047" i="248"/>
  <c r="E2047" i="248" s="1"/>
  <c r="H2051" i="248"/>
  <c r="E2051" i="248" s="1"/>
  <c r="H2066" i="248"/>
  <c r="E2066" i="248" s="1"/>
  <c r="H2070" i="248"/>
  <c r="E2070" i="248" s="1"/>
  <c r="J2036" i="248" s="1"/>
  <c r="H2058" i="248"/>
  <c r="E2058" i="248" s="1"/>
  <c r="H2045" i="248"/>
  <c r="E2045" i="248" s="1"/>
  <c r="H2061" i="248"/>
  <c r="E2061" i="248" s="1"/>
  <c r="E2042" i="248"/>
  <c r="H2064" i="248"/>
  <c r="E2064" i="248" s="1"/>
  <c r="H2055" i="248"/>
  <c r="E2055" i="248" s="1"/>
  <c r="H2050" i="248"/>
  <c r="E2050" i="248" s="1"/>
  <c r="H2065" i="248"/>
  <c r="E2065" i="248" s="1"/>
  <c r="H2056" i="248"/>
  <c r="E2056" i="248" s="1"/>
  <c r="H2057" i="248"/>
  <c r="E2057" i="248" s="1"/>
  <c r="H2431" i="248"/>
  <c r="E2431" i="248" s="1"/>
  <c r="I2431" i="248" s="1"/>
  <c r="H2408" i="248"/>
  <c r="E2408" i="248" s="1"/>
  <c r="H2424" i="248"/>
  <c r="E2424" i="248" s="1"/>
  <c r="H2428" i="248"/>
  <c r="E2428" i="248" s="1"/>
  <c r="H2433" i="248"/>
  <c r="E2433" i="248" s="1"/>
  <c r="H2421" i="248"/>
  <c r="E2421" i="248" s="1"/>
  <c r="I2421" i="248" s="1"/>
  <c r="H2429" i="248"/>
  <c r="E2429" i="248" s="1"/>
  <c r="I2429" i="248" s="1"/>
  <c r="H2434" i="248"/>
  <c r="E2434" i="248" s="1"/>
  <c r="H2425" i="248"/>
  <c r="E2425" i="248" s="1"/>
  <c r="I2425" i="248" s="1"/>
  <c r="H2430" i="248"/>
  <c r="E2430" i="248" s="1"/>
  <c r="I2430" i="248" s="1"/>
  <c r="H2435" i="248"/>
  <c r="E2435" i="248" s="1"/>
  <c r="H2412" i="248"/>
  <c r="E2412" i="248" s="1"/>
  <c r="I2412" i="248" s="1"/>
  <c r="E2406" i="248"/>
  <c r="I2406" i="248" s="1"/>
  <c r="H2410" i="248"/>
  <c r="E2410" i="248" s="1"/>
  <c r="I2410" i="248" s="1"/>
  <c r="H2426" i="248"/>
  <c r="E2426" i="248" s="1"/>
  <c r="I2426" i="248" s="1"/>
  <c r="H2409" i="248"/>
  <c r="E2409" i="248" s="1"/>
  <c r="I2409" i="248" s="1"/>
  <c r="H2414" i="248"/>
  <c r="E2414" i="248" s="1"/>
  <c r="H2415" i="248"/>
  <c r="E2415" i="248" s="1"/>
  <c r="I2415" i="248" s="1"/>
  <c r="H2411" i="248"/>
  <c r="E2411" i="248" s="1"/>
  <c r="I2411" i="248" s="1"/>
  <c r="H2416" i="248"/>
  <c r="E2416" i="248" s="1"/>
  <c r="I2416" i="248" s="1"/>
  <c r="H2420" i="248"/>
  <c r="E2420" i="248" s="1"/>
  <c r="I2420" i="248" s="1"/>
  <c r="H2422" i="248"/>
  <c r="E2422" i="248" s="1"/>
  <c r="I2422" i="248" s="1"/>
  <c r="H2417" i="248"/>
  <c r="E2417" i="248" s="1"/>
  <c r="I2417" i="248" s="1"/>
  <c r="H2419" i="248"/>
  <c r="E2419" i="248" s="1"/>
  <c r="H1906" i="248"/>
  <c r="E1906" i="248" s="1"/>
  <c r="H1909" i="248"/>
  <c r="E1909" i="248" s="1"/>
  <c r="H1900" i="248"/>
  <c r="E1900" i="248" s="1"/>
  <c r="H1901" i="248"/>
  <c r="E1901" i="248" s="1"/>
  <c r="H1888" i="248"/>
  <c r="E1888" i="248" s="1"/>
  <c r="H1902" i="248"/>
  <c r="E1902" i="248" s="1"/>
  <c r="H1899" i="248"/>
  <c r="E1899" i="248" s="1"/>
  <c r="H1889" i="248"/>
  <c r="E1889" i="248" s="1"/>
  <c r="H1905" i="248"/>
  <c r="E1905" i="248" s="1"/>
  <c r="H1892" i="248"/>
  <c r="E1892" i="248" s="1"/>
  <c r="H1897" i="248"/>
  <c r="E1897" i="248" s="1"/>
  <c r="H1914" i="248"/>
  <c r="E1914" i="248" s="1"/>
  <c r="J1880" i="248" s="1"/>
  <c r="H1910" i="248"/>
  <c r="E1910" i="248" s="1"/>
  <c r="H1896" i="248"/>
  <c r="E1896" i="248" s="1"/>
  <c r="H1891" i="248"/>
  <c r="E1891" i="248" s="1"/>
  <c r="H1913" i="248"/>
  <c r="E1913" i="248" s="1"/>
  <c r="H1911" i="248"/>
  <c r="E1911" i="248" s="1"/>
  <c r="H1908" i="248"/>
  <c r="E1908" i="248" s="1"/>
  <c r="H1895" i="248"/>
  <c r="E1895" i="248" s="1"/>
  <c r="H1915" i="248"/>
  <c r="E1915" i="248" s="1"/>
  <c r="J1881" i="248" s="1"/>
  <c r="H1890" i="248"/>
  <c r="E1890" i="248" s="1"/>
  <c r="E1886" i="248"/>
  <c r="H1894" i="248"/>
  <c r="E1894" i="248" s="1"/>
  <c r="H1904" i="248"/>
  <c r="E1904" i="248" s="1"/>
  <c r="E2458" i="248"/>
  <c r="I2458" i="248" s="1"/>
  <c r="H2474" i="248"/>
  <c r="E2474" i="248" s="1"/>
  <c r="I2474" i="248" s="1"/>
  <c r="H2480" i="248"/>
  <c r="E2480" i="248" s="1"/>
  <c r="H2487" i="248"/>
  <c r="E2487" i="248" s="1"/>
  <c r="H2483" i="248"/>
  <c r="E2483" i="248" s="1"/>
  <c r="I2483" i="248" s="1"/>
  <c r="H2482" i="248"/>
  <c r="E2482" i="248" s="1"/>
  <c r="I2482" i="248" s="1"/>
  <c r="H2471" i="248"/>
  <c r="E2471" i="248" s="1"/>
  <c r="H2473" i="248"/>
  <c r="E2473" i="248" s="1"/>
  <c r="I2473" i="248" s="1"/>
  <c r="H2460" i="248"/>
  <c r="E2460" i="248" s="1"/>
  <c r="H2486" i="248"/>
  <c r="E2486" i="248" s="1"/>
  <c r="H2461" i="248"/>
  <c r="E2461" i="248" s="1"/>
  <c r="I2461" i="248" s="1"/>
  <c r="H2472" i="248"/>
  <c r="E2472" i="248" s="1"/>
  <c r="I2472" i="248" s="1"/>
  <c r="H2477" i="248"/>
  <c r="E2477" i="248" s="1"/>
  <c r="I2477" i="248" s="1"/>
  <c r="H2476" i="248"/>
  <c r="E2476" i="248" s="1"/>
  <c r="H2463" i="248"/>
  <c r="E2463" i="248" s="1"/>
  <c r="I2463" i="248" s="1"/>
  <c r="H2485" i="248"/>
  <c r="E2485" i="248" s="1"/>
  <c r="H2464" i="248"/>
  <c r="E2464" i="248" s="1"/>
  <c r="I2464" i="248" s="1"/>
  <c r="H2481" i="248"/>
  <c r="E2481" i="248" s="1"/>
  <c r="I2481" i="248" s="1"/>
  <c r="H2466" i="248"/>
  <c r="E2466" i="248" s="1"/>
  <c r="H2478" i="248"/>
  <c r="E2478" i="248" s="1"/>
  <c r="I2478" i="248" s="1"/>
  <c r="H2468" i="248"/>
  <c r="E2468" i="248" s="1"/>
  <c r="I2468" i="248" s="1"/>
  <c r="H2467" i="248"/>
  <c r="E2467" i="248" s="1"/>
  <c r="I2467" i="248" s="1"/>
  <c r="H2462" i="248"/>
  <c r="E2462" i="248" s="1"/>
  <c r="I2462" i="248" s="1"/>
  <c r="H2469" i="248"/>
  <c r="E2469" i="248" s="1"/>
  <c r="I2469" i="248" s="1"/>
  <c r="H2015" i="248"/>
  <c r="E2015" i="248" s="1"/>
  <c r="H2004" i="248"/>
  <c r="E2004" i="248" s="1"/>
  <c r="H2000" i="248"/>
  <c r="E2000" i="248" s="1"/>
  <c r="H1994" i="248"/>
  <c r="E1994" i="248" s="1"/>
  <c r="H2006" i="248"/>
  <c r="E2006" i="248" s="1"/>
  <c r="H2017" i="248"/>
  <c r="E2017" i="248" s="1"/>
  <c r="H1996" i="248"/>
  <c r="E1996" i="248" s="1"/>
  <c r="H2009" i="248"/>
  <c r="E2009" i="248" s="1"/>
  <c r="H2019" i="248"/>
  <c r="E2019" i="248" s="1"/>
  <c r="J1985" i="248" s="1"/>
  <c r="H2013" i="248"/>
  <c r="E2013" i="248" s="1"/>
  <c r="H1995" i="248"/>
  <c r="E1995" i="248" s="1"/>
  <c r="H2005" i="248"/>
  <c r="E2005" i="248" s="1"/>
  <c r="H1999" i="248"/>
  <c r="E1999" i="248" s="1"/>
  <c r="H2012" i="248"/>
  <c r="E2012" i="248" s="1"/>
  <c r="H2008" i="248"/>
  <c r="E2008" i="248" s="1"/>
  <c r="H2001" i="248"/>
  <c r="E2001" i="248" s="1"/>
  <c r="H2014" i="248"/>
  <c r="E2014" i="248" s="1"/>
  <c r="H2010" i="248"/>
  <c r="E2010" i="248" s="1"/>
  <c r="E1990" i="248"/>
  <c r="H1993" i="248"/>
  <c r="E1993" i="248" s="1"/>
  <c r="H2018" i="248"/>
  <c r="E2018" i="248" s="1"/>
  <c r="J1984" i="248" s="1"/>
  <c r="H1998" i="248"/>
  <c r="E1998" i="248" s="1"/>
  <c r="H2003" i="248"/>
  <c r="E2003" i="248" s="1"/>
  <c r="H1992" i="248"/>
  <c r="E1992" i="248" s="1"/>
  <c r="H1525" i="248"/>
  <c r="E1525" i="248" s="1"/>
  <c r="H1548" i="248"/>
  <c r="E1548" i="248" s="1"/>
  <c r="H1551" i="248"/>
  <c r="E1551" i="248" s="1"/>
  <c r="J1517" i="248" s="1"/>
  <c r="H1526" i="248"/>
  <c r="E1526" i="248" s="1"/>
  <c r="H1536" i="248"/>
  <c r="E1536" i="248" s="1"/>
  <c r="H1543" i="248"/>
  <c r="E1543" i="248" s="1"/>
  <c r="H1528" i="248"/>
  <c r="E1528" i="248" s="1"/>
  <c r="H1541" i="248"/>
  <c r="E1541" i="248" s="1"/>
  <c r="H1545" i="248"/>
  <c r="E1545" i="248" s="1"/>
  <c r="H1534" i="248"/>
  <c r="E1534" i="248" s="1"/>
  <c r="H1532" i="248"/>
  <c r="E1532" i="248" s="1"/>
  <c r="H1531" i="248"/>
  <c r="E1531" i="248" s="1"/>
  <c r="H1527" i="248"/>
  <c r="E1527" i="248" s="1"/>
  <c r="H1539" i="248"/>
  <c r="E1539" i="248" s="1"/>
  <c r="H1533" i="248"/>
  <c r="E1533" i="248" s="1"/>
  <c r="H1529" i="248"/>
  <c r="E1529" i="248" s="1"/>
  <c r="H1546" i="248"/>
  <c r="E1546" i="248" s="1"/>
  <c r="H1550" i="248"/>
  <c r="E1550" i="248" s="1"/>
  <c r="H1538" i="248"/>
  <c r="E1538" i="248" s="1"/>
  <c r="H1537" i="248"/>
  <c r="E1537" i="248" s="1"/>
  <c r="E1523" i="248"/>
  <c r="H1542" i="248"/>
  <c r="E1542" i="248" s="1"/>
  <c r="H1547" i="248"/>
  <c r="E1547" i="248" s="1"/>
  <c r="H1552" i="248"/>
  <c r="E1552" i="248" s="1"/>
  <c r="J1518" i="248" s="1"/>
  <c r="H1480" i="248"/>
  <c r="E1480" i="248" s="1"/>
  <c r="H1482" i="248"/>
  <c r="E1482" i="248" s="1"/>
  <c r="H1500" i="248"/>
  <c r="E1500" i="248" s="1"/>
  <c r="J1466" i="248" s="1"/>
  <c r="H1491" i="248"/>
  <c r="E1491" i="248" s="1"/>
  <c r="H1484" i="248"/>
  <c r="E1484" i="248" s="1"/>
  <c r="H1495" i="248"/>
  <c r="E1495" i="248" s="1"/>
  <c r="H1481" i="248"/>
  <c r="E1481" i="248" s="1"/>
  <c r="H1486" i="248"/>
  <c r="E1486" i="248" s="1"/>
  <c r="H1487" i="248"/>
  <c r="E1487" i="248" s="1"/>
  <c r="H1476" i="248"/>
  <c r="E1476" i="248" s="1"/>
  <c r="H1489" i="248"/>
  <c r="E1489" i="248" s="1"/>
  <c r="H1496" i="248"/>
  <c r="E1496" i="248" s="1"/>
  <c r="H1475" i="248"/>
  <c r="E1475" i="248" s="1"/>
  <c r="H1493" i="248"/>
  <c r="E1493" i="248" s="1"/>
  <c r="H1499" i="248"/>
  <c r="E1499" i="248" s="1"/>
  <c r="J1465" i="248" s="1"/>
  <c r="H1477" i="248"/>
  <c r="E1477" i="248" s="1"/>
  <c r="H1474" i="248"/>
  <c r="E1474" i="248" s="1"/>
  <c r="H1479" i="248"/>
  <c r="E1479" i="248" s="1"/>
  <c r="H1490" i="248"/>
  <c r="E1490" i="248" s="1"/>
  <c r="H1494" i="248"/>
  <c r="E1494" i="248" s="1"/>
  <c r="H1485" i="248"/>
  <c r="E1485" i="248" s="1"/>
  <c r="H1498" i="248"/>
  <c r="E1498" i="248" s="1"/>
  <c r="H1473" i="248"/>
  <c r="E1473" i="248" s="1"/>
  <c r="E1471" i="248"/>
  <c r="H1580" i="248"/>
  <c r="E1580" i="248" s="1"/>
  <c r="H1585" i="248"/>
  <c r="E1585" i="248" s="1"/>
  <c r="H1579" i="248"/>
  <c r="E1579" i="248" s="1"/>
  <c r="H1589" i="248"/>
  <c r="E1589" i="248" s="1"/>
  <c r="H1602" i="248"/>
  <c r="E1602" i="248" s="1"/>
  <c r="H1581" i="248"/>
  <c r="E1581" i="248" s="1"/>
  <c r="H1600" i="248"/>
  <c r="E1600" i="248" s="1"/>
  <c r="H1591" i="248"/>
  <c r="E1591" i="248" s="1"/>
  <c r="H1604" i="248"/>
  <c r="E1604" i="248" s="1"/>
  <c r="J1570" i="248" s="1"/>
  <c r="H1598" i="248"/>
  <c r="E1598" i="248" s="1"/>
  <c r="E1575" i="248"/>
  <c r="H1578" i="248"/>
  <c r="E1578" i="248" s="1"/>
  <c r="H1603" i="248"/>
  <c r="E1603" i="248" s="1"/>
  <c r="J1569" i="248" s="1"/>
  <c r="H1597" i="248"/>
  <c r="E1597" i="248" s="1"/>
  <c r="H1590" i="248"/>
  <c r="E1590" i="248" s="1"/>
  <c r="H1586" i="248"/>
  <c r="E1586" i="248" s="1"/>
  <c r="H1599" i="248"/>
  <c r="E1599" i="248" s="1"/>
  <c r="H1593" i="248"/>
  <c r="E1593" i="248" s="1"/>
  <c r="H1584" i="248"/>
  <c r="E1584" i="248" s="1"/>
  <c r="H1595" i="248"/>
  <c r="E1595" i="248" s="1"/>
  <c r="H1594" i="248"/>
  <c r="E1594" i="248" s="1"/>
  <c r="H1588" i="248"/>
  <c r="E1588" i="248" s="1"/>
  <c r="H1583" i="248"/>
  <c r="E1583" i="248" s="1"/>
  <c r="H1577" i="248"/>
  <c r="E1577" i="248" s="1"/>
  <c r="H2322" i="248"/>
  <c r="E2322" i="248" s="1"/>
  <c r="I2322" i="248" s="1"/>
  <c r="H2308" i="248"/>
  <c r="E2308" i="248" s="1"/>
  <c r="I2308" i="248" s="1"/>
  <c r="H2307" i="248"/>
  <c r="E2307" i="248" s="1"/>
  <c r="I2307" i="248" s="1"/>
  <c r="H2318" i="248"/>
  <c r="E2318" i="248" s="1"/>
  <c r="I2318" i="248" s="1"/>
  <c r="H2327" i="248"/>
  <c r="E2327" i="248" s="1"/>
  <c r="I2327" i="248" s="1"/>
  <c r="H2321" i="248"/>
  <c r="E2321" i="248" s="1"/>
  <c r="I2321" i="248" s="1"/>
  <c r="H2304" i="248"/>
  <c r="E2304" i="248" s="1"/>
  <c r="H2310" i="248"/>
  <c r="E2310" i="248" s="1"/>
  <c r="E2302" i="248"/>
  <c r="I2302" i="248" s="1"/>
  <c r="H2315" i="248"/>
  <c r="E2315" i="248" s="1"/>
  <c r="H2305" i="248"/>
  <c r="E2305" i="248" s="1"/>
  <c r="I2305" i="248" s="1"/>
  <c r="H2330" i="248"/>
  <c r="E2330" i="248" s="1"/>
  <c r="H2313" i="248"/>
  <c r="E2313" i="248" s="1"/>
  <c r="I2313" i="248" s="1"/>
  <c r="H2316" i="248"/>
  <c r="E2316" i="248" s="1"/>
  <c r="I2316" i="248" s="1"/>
  <c r="H2306" i="248"/>
  <c r="E2306" i="248" s="1"/>
  <c r="I2306" i="248" s="1"/>
  <c r="H2311" i="248"/>
  <c r="E2311" i="248" s="1"/>
  <c r="I2311" i="248" s="1"/>
  <c r="H2317" i="248"/>
  <c r="E2317" i="248" s="1"/>
  <c r="I2317" i="248" s="1"/>
  <c r="H2325" i="248"/>
  <c r="E2325" i="248" s="1"/>
  <c r="I2325" i="248" s="1"/>
  <c r="H2324" i="248"/>
  <c r="E2324" i="248" s="1"/>
  <c r="H2329" i="248"/>
  <c r="E2329" i="248" s="1"/>
  <c r="H2312" i="248"/>
  <c r="E2312" i="248" s="1"/>
  <c r="I2312" i="248" s="1"/>
  <c r="H2331" i="248"/>
  <c r="E2331" i="248" s="1"/>
  <c r="H2326" i="248"/>
  <c r="E2326" i="248" s="1"/>
  <c r="I2326" i="248" s="1"/>
  <c r="H2320" i="248"/>
  <c r="E2320" i="248" s="1"/>
  <c r="H1755" i="248"/>
  <c r="E1755" i="248" s="1"/>
  <c r="H1733" i="248"/>
  <c r="E1733" i="248" s="1"/>
  <c r="H1743" i="248"/>
  <c r="E1743" i="248" s="1"/>
  <c r="H1744" i="248"/>
  <c r="E1744" i="248" s="1"/>
  <c r="H1735" i="248"/>
  <c r="E1735" i="248" s="1"/>
  <c r="H1745" i="248"/>
  <c r="E1745" i="248" s="1"/>
  <c r="H1739" i="248"/>
  <c r="E1739" i="248" s="1"/>
  <c r="H1752" i="248"/>
  <c r="E1752" i="248" s="1"/>
  <c r="H1748" i="248"/>
  <c r="E1748" i="248" s="1"/>
  <c r="H1746" i="248"/>
  <c r="E1746" i="248" s="1"/>
  <c r="H1738" i="248"/>
  <c r="E1738" i="248" s="1"/>
  <c r="H1732" i="248"/>
  <c r="E1732" i="248" s="1"/>
  <c r="H1740" i="248"/>
  <c r="E1740" i="248" s="1"/>
  <c r="H1734" i="248"/>
  <c r="E1734" i="248" s="1"/>
  <c r="H1758" i="248"/>
  <c r="E1758" i="248" s="1"/>
  <c r="J1724" i="248" s="1"/>
  <c r="H1757" i="248"/>
  <c r="E1757" i="248" s="1"/>
  <c r="H1736" i="248"/>
  <c r="E1736" i="248" s="1"/>
  <c r="H1741" i="248"/>
  <c r="E1741" i="248" s="1"/>
  <c r="H1749" i="248"/>
  <c r="E1749" i="248" s="1"/>
  <c r="H1754" i="248"/>
  <c r="E1754" i="248" s="1"/>
  <c r="H1759" i="248"/>
  <c r="E1759" i="248" s="1"/>
  <c r="J1725" i="248" s="1"/>
  <c r="H1750" i="248"/>
  <c r="E1750" i="248" s="1"/>
  <c r="E1730" i="248"/>
  <c r="H1753" i="248"/>
  <c r="E1753" i="248" s="1"/>
  <c r="H2526" i="248"/>
  <c r="E2526" i="248" s="1"/>
  <c r="I2526" i="248" s="1"/>
  <c r="H2523" i="248"/>
  <c r="E2523" i="248" s="1"/>
  <c r="H2529" i="248"/>
  <c r="E2529" i="248" s="1"/>
  <c r="I2529" i="248" s="1"/>
  <c r="H2519" i="248"/>
  <c r="E2519" i="248" s="1"/>
  <c r="I2519" i="248" s="1"/>
  <c r="H2514" i="248"/>
  <c r="E2514" i="248" s="1"/>
  <c r="I2514" i="248" s="1"/>
  <c r="H2518" i="248"/>
  <c r="E2518" i="248" s="1"/>
  <c r="E2510" i="248"/>
  <c r="I2510" i="248" s="1"/>
  <c r="H2524" i="248"/>
  <c r="E2524" i="248" s="1"/>
  <c r="I2524" i="248" s="1"/>
  <c r="H2528" i="248"/>
  <c r="E2528" i="248" s="1"/>
  <c r="H2512" i="248"/>
  <c r="E2512" i="248" s="1"/>
  <c r="H2516" i="248"/>
  <c r="E2516" i="248" s="1"/>
  <c r="I2516" i="248" s="1"/>
  <c r="H2534" i="248"/>
  <c r="E2534" i="248" s="1"/>
  <c r="I2534" i="248" s="1"/>
  <c r="H2538" i="248"/>
  <c r="E2538" i="248" s="1"/>
  <c r="H2521" i="248"/>
  <c r="E2521" i="248" s="1"/>
  <c r="I2521" i="248" s="1"/>
  <c r="H2539" i="248"/>
  <c r="E2539" i="248" s="1"/>
  <c r="H2515" i="248"/>
  <c r="E2515" i="248" s="1"/>
  <c r="I2515" i="248" s="1"/>
  <c r="H2513" i="248"/>
  <c r="E2513" i="248" s="1"/>
  <c r="I2513" i="248" s="1"/>
  <c r="H2525" i="248"/>
  <c r="E2525" i="248" s="1"/>
  <c r="I2525" i="248" s="1"/>
  <c r="H2520" i="248"/>
  <c r="E2520" i="248" s="1"/>
  <c r="I2520" i="248" s="1"/>
  <c r="H2537" i="248"/>
  <c r="E2537" i="248" s="1"/>
  <c r="H2535" i="248"/>
  <c r="E2535" i="248" s="1"/>
  <c r="I2535" i="248" s="1"/>
  <c r="H2530" i="248"/>
  <c r="E2530" i="248" s="1"/>
  <c r="I2530" i="248" s="1"/>
  <c r="H2532" i="248"/>
  <c r="E2532" i="248" s="1"/>
  <c r="H2533" i="248"/>
  <c r="E2533" i="248" s="1"/>
  <c r="I2533" i="248" s="1"/>
  <c r="H1652" i="248"/>
  <c r="E1652" i="248" s="1"/>
  <c r="H1646" i="248"/>
  <c r="E1646" i="248" s="1"/>
  <c r="H1656" i="248"/>
  <c r="E1656" i="248" s="1"/>
  <c r="J1622" i="248" s="1"/>
  <c r="H1650" i="248"/>
  <c r="E1650" i="248" s="1"/>
  <c r="E1627" i="248"/>
  <c r="H1630" i="248"/>
  <c r="E1630" i="248" s="1"/>
  <c r="H1640" i="248"/>
  <c r="E1640" i="248" s="1"/>
  <c r="H1632" i="248"/>
  <c r="E1632" i="248" s="1"/>
  <c r="H1642" i="248"/>
  <c r="E1642" i="248" s="1"/>
  <c r="H1638" i="248"/>
  <c r="E1638" i="248" s="1"/>
  <c r="H1651" i="248"/>
  <c r="E1651" i="248" s="1"/>
  <c r="H1647" i="248"/>
  <c r="E1647" i="248" s="1"/>
  <c r="H1655" i="248"/>
  <c r="E1655" i="248" s="1"/>
  <c r="J1621" i="248" s="1"/>
  <c r="H1635" i="248"/>
  <c r="E1635" i="248" s="1"/>
  <c r="H1629" i="248"/>
  <c r="E1629" i="248" s="1"/>
  <c r="H1641" i="248"/>
  <c r="E1641" i="248" s="1"/>
  <c r="H1637" i="248"/>
  <c r="E1637" i="248" s="1"/>
  <c r="H1631" i="248"/>
  <c r="E1631" i="248" s="1"/>
  <c r="H1645" i="248"/>
  <c r="E1645" i="248" s="1"/>
  <c r="H1633" i="248"/>
  <c r="E1633" i="248" s="1"/>
  <c r="H1636" i="248"/>
  <c r="E1636" i="248" s="1"/>
  <c r="H1643" i="248"/>
  <c r="E1643" i="248" s="1"/>
  <c r="H1649" i="248"/>
  <c r="E1649" i="248" s="1"/>
  <c r="H1654" i="248"/>
  <c r="E1654" i="248" s="1"/>
  <c r="H1689" i="248"/>
  <c r="E1689" i="248" s="1"/>
  <c r="H1698" i="248"/>
  <c r="E1698" i="248" s="1"/>
  <c r="H1681" i="248"/>
  <c r="E1681" i="248" s="1"/>
  <c r="H1692" i="248"/>
  <c r="E1692" i="248" s="1"/>
  <c r="H1700" i="248"/>
  <c r="E1700" i="248" s="1"/>
  <c r="H1706" i="248"/>
  <c r="E1706" i="248" s="1"/>
  <c r="J1672" i="248" s="1"/>
  <c r="H1694" i="248"/>
  <c r="E1694" i="248" s="1"/>
  <c r="H1687" i="248"/>
  <c r="E1687" i="248" s="1"/>
  <c r="H1680" i="248"/>
  <c r="E1680" i="248" s="1"/>
  <c r="H1684" i="248"/>
  <c r="E1684" i="248" s="1"/>
  <c r="H1705" i="248"/>
  <c r="E1705" i="248" s="1"/>
  <c r="H1691" i="248"/>
  <c r="E1691" i="248" s="1"/>
  <c r="H1683" i="248"/>
  <c r="E1683" i="248" s="1"/>
  <c r="H1688" i="248"/>
  <c r="E1688" i="248" s="1"/>
  <c r="H1701" i="248"/>
  <c r="E1701" i="248" s="1"/>
  <c r="H1703" i="248"/>
  <c r="E1703" i="248" s="1"/>
  <c r="H1693" i="248"/>
  <c r="E1693" i="248" s="1"/>
  <c r="H1682" i="248"/>
  <c r="E1682" i="248" s="1"/>
  <c r="H1686" i="248"/>
  <c r="E1686" i="248" s="1"/>
  <c r="H1696" i="248"/>
  <c r="E1696" i="248" s="1"/>
  <c r="H1707" i="248"/>
  <c r="E1707" i="248" s="1"/>
  <c r="J1673" i="248" s="1"/>
  <c r="H1702" i="248"/>
  <c r="E1702" i="248" s="1"/>
  <c r="H1697" i="248"/>
  <c r="E1697" i="248" s="1"/>
  <c r="E1678" i="248"/>
  <c r="H2162" i="248"/>
  <c r="E2162" i="248" s="1"/>
  <c r="I2162" i="248" s="1"/>
  <c r="H2159" i="248"/>
  <c r="E2159" i="248" s="1"/>
  <c r="H2161" i="248"/>
  <c r="E2161" i="248" s="1"/>
  <c r="I2161" i="248" s="1"/>
  <c r="H2148" i="248"/>
  <c r="E2148" i="248" s="1"/>
  <c r="H2171" i="248"/>
  <c r="E2171" i="248" s="1"/>
  <c r="I2171" i="248" s="1"/>
  <c r="H2154" i="248"/>
  <c r="E2154" i="248" s="1"/>
  <c r="H2150" i="248"/>
  <c r="E2150" i="248" s="1"/>
  <c r="I2150" i="248" s="1"/>
  <c r="E2146" i="248"/>
  <c r="I2146" i="248" s="1"/>
  <c r="H2155" i="248"/>
  <c r="E2155" i="248" s="1"/>
  <c r="I2155" i="248" s="1"/>
  <c r="H2149" i="248"/>
  <c r="E2149" i="248" s="1"/>
  <c r="I2149" i="248" s="1"/>
  <c r="H2151" i="248"/>
  <c r="E2151" i="248" s="1"/>
  <c r="I2151" i="248" s="1"/>
  <c r="H2164" i="248"/>
  <c r="E2164" i="248" s="1"/>
  <c r="H2174" i="248"/>
  <c r="E2174" i="248" s="1"/>
  <c r="H2168" i="248"/>
  <c r="E2168" i="248" s="1"/>
  <c r="H2173" i="248"/>
  <c r="E2173" i="248" s="1"/>
  <c r="H2166" i="248"/>
  <c r="E2166" i="248" s="1"/>
  <c r="I2166" i="248" s="1"/>
  <c r="H2169" i="248"/>
  <c r="E2169" i="248" s="1"/>
  <c r="I2169" i="248" s="1"/>
  <c r="H2157" i="248"/>
  <c r="E2157" i="248" s="1"/>
  <c r="I2157" i="248" s="1"/>
  <c r="H2170" i="248"/>
  <c r="E2170" i="248" s="1"/>
  <c r="I2170" i="248" s="1"/>
  <c r="H2156" i="248"/>
  <c r="E2156" i="248" s="1"/>
  <c r="I2156" i="248" s="1"/>
  <c r="H2160" i="248"/>
  <c r="E2160" i="248" s="1"/>
  <c r="I2160" i="248" s="1"/>
  <c r="H2152" i="248"/>
  <c r="E2152" i="248" s="1"/>
  <c r="I2152" i="248" s="1"/>
  <c r="H2175" i="248"/>
  <c r="E2175" i="248" s="1"/>
  <c r="H2165" i="248"/>
  <c r="E2165" i="248" s="1"/>
  <c r="I2165" i="248" s="1"/>
  <c r="H2098" i="248"/>
  <c r="E2098" i="248" s="1"/>
  <c r="I2098" i="248" s="1"/>
  <c r="H2099" i="248"/>
  <c r="E2099" i="248" s="1"/>
  <c r="I2099" i="248" s="1"/>
  <c r="H2104" i="248"/>
  <c r="E2104" i="248" s="1"/>
  <c r="I2104" i="248" s="1"/>
  <c r="H2112" i="248"/>
  <c r="E2112" i="248" s="1"/>
  <c r="H2114" i="248"/>
  <c r="E2114" i="248" s="1"/>
  <c r="I2114" i="248" s="1"/>
  <c r="H2096" i="248"/>
  <c r="E2096" i="248" s="1"/>
  <c r="H2117" i="248"/>
  <c r="E2117" i="248" s="1"/>
  <c r="I2117" i="248" s="1"/>
  <c r="H2113" i="248"/>
  <c r="E2113" i="248" s="1"/>
  <c r="I2113" i="248" s="1"/>
  <c r="H2118" i="248"/>
  <c r="E2118" i="248" s="1"/>
  <c r="I2118" i="248" s="1"/>
  <c r="H2123" i="248"/>
  <c r="E2123" i="248" s="1"/>
  <c r="H2109" i="248"/>
  <c r="E2109" i="248" s="1"/>
  <c r="I2109" i="248" s="1"/>
  <c r="H2103" i="248"/>
  <c r="E2103" i="248" s="1"/>
  <c r="I2103" i="248" s="1"/>
  <c r="H2108" i="248"/>
  <c r="E2108" i="248" s="1"/>
  <c r="I2108" i="248" s="1"/>
  <c r="H2105" i="248"/>
  <c r="E2105" i="248" s="1"/>
  <c r="I2105" i="248" s="1"/>
  <c r="H2122" i="248"/>
  <c r="E2122" i="248" s="1"/>
  <c r="H2110" i="248"/>
  <c r="E2110" i="248" s="1"/>
  <c r="I2110" i="248" s="1"/>
  <c r="H2100" i="248"/>
  <c r="E2100" i="248" s="1"/>
  <c r="I2100" i="248" s="1"/>
  <c r="H2119" i="248"/>
  <c r="E2119" i="248" s="1"/>
  <c r="I2119" i="248" s="1"/>
  <c r="H2107" i="248"/>
  <c r="E2107" i="248" s="1"/>
  <c r="H2097" i="248"/>
  <c r="E2097" i="248" s="1"/>
  <c r="I2097" i="248" s="1"/>
  <c r="H2121" i="248"/>
  <c r="E2121" i="248" s="1"/>
  <c r="H2116" i="248"/>
  <c r="E2116" i="248" s="1"/>
  <c r="E2094" i="248"/>
  <c r="I2094" i="248" s="1"/>
  <c r="H2102" i="248"/>
  <c r="E2102" i="248" s="1"/>
  <c r="E2198" i="248"/>
  <c r="I2198" i="248" s="1"/>
  <c r="H2216" i="248"/>
  <c r="E2216" i="248" s="1"/>
  <c r="H2207" i="248"/>
  <c r="E2207" i="248" s="1"/>
  <c r="I2207" i="248" s="1"/>
  <c r="H2200" i="248"/>
  <c r="E2200" i="248" s="1"/>
  <c r="H2201" i="248"/>
  <c r="E2201" i="248" s="1"/>
  <c r="I2201" i="248" s="1"/>
  <c r="H2209" i="248"/>
  <c r="E2209" i="248" s="1"/>
  <c r="I2209" i="248" s="1"/>
  <c r="H2202" i="248"/>
  <c r="E2202" i="248" s="1"/>
  <c r="I2202" i="248" s="1"/>
  <c r="H2226" i="248"/>
  <c r="E2226" i="248" s="1"/>
  <c r="H2220" i="248"/>
  <c r="E2220" i="248" s="1"/>
  <c r="H2204" i="248"/>
  <c r="E2204" i="248" s="1"/>
  <c r="I2204" i="248" s="1"/>
  <c r="H2203" i="248"/>
  <c r="E2203" i="248" s="1"/>
  <c r="I2203" i="248" s="1"/>
  <c r="H2223" i="248"/>
  <c r="E2223" i="248" s="1"/>
  <c r="I2223" i="248" s="1"/>
  <c r="H2227" i="248"/>
  <c r="E2227" i="248" s="1"/>
  <c r="H2214" i="248"/>
  <c r="E2214" i="248" s="1"/>
  <c r="I2214" i="248" s="1"/>
  <c r="H2208" i="248"/>
  <c r="E2208" i="248" s="1"/>
  <c r="I2208" i="248" s="1"/>
  <c r="H2211" i="248"/>
  <c r="E2211" i="248" s="1"/>
  <c r="H2221" i="248"/>
  <c r="E2221" i="248" s="1"/>
  <c r="I2221" i="248" s="1"/>
  <c r="H2225" i="248"/>
  <c r="E2225" i="248" s="1"/>
  <c r="H2213" i="248"/>
  <c r="E2213" i="248" s="1"/>
  <c r="I2213" i="248" s="1"/>
  <c r="H2218" i="248"/>
  <c r="E2218" i="248" s="1"/>
  <c r="I2218" i="248" s="1"/>
  <c r="H2206" i="248"/>
  <c r="E2206" i="248" s="1"/>
  <c r="H2212" i="248"/>
  <c r="E2212" i="248" s="1"/>
  <c r="I2212" i="248" s="1"/>
  <c r="H2217" i="248"/>
  <c r="E2217" i="248" s="1"/>
  <c r="I2217" i="248" s="1"/>
  <c r="H2222" i="248"/>
  <c r="E2222" i="248" s="1"/>
  <c r="I2222" i="248" s="1"/>
  <c r="H2275" i="248"/>
  <c r="E2275" i="248" s="1"/>
  <c r="I2275" i="248" s="1"/>
  <c r="H2266" i="248"/>
  <c r="E2266" i="248" s="1"/>
  <c r="I2266" i="248" s="1"/>
  <c r="H2265" i="248"/>
  <c r="E2265" i="248" s="1"/>
  <c r="I2265" i="248" s="1"/>
  <c r="H2261" i="248"/>
  <c r="E2261" i="248" s="1"/>
  <c r="I2261" i="248" s="1"/>
  <c r="H2258" i="248"/>
  <c r="E2258" i="248" s="1"/>
  <c r="H2273" i="248"/>
  <c r="E2273" i="248" s="1"/>
  <c r="I2273" i="248" s="1"/>
  <c r="H2278" i="248"/>
  <c r="E2278" i="248" s="1"/>
  <c r="H2260" i="248"/>
  <c r="E2260" i="248" s="1"/>
  <c r="I2260" i="248" s="1"/>
  <c r="H2268" i="248"/>
  <c r="E2268" i="248" s="1"/>
  <c r="H2259" i="248"/>
  <c r="E2259" i="248" s="1"/>
  <c r="I2259" i="248" s="1"/>
  <c r="H2253" i="248"/>
  <c r="E2253" i="248" s="1"/>
  <c r="I2253" i="248" s="1"/>
  <c r="E2250" i="248"/>
  <c r="I2250" i="248" s="1"/>
  <c r="H2255" i="248"/>
  <c r="E2255" i="248" s="1"/>
  <c r="I2255" i="248" s="1"/>
  <c r="H2277" i="248"/>
  <c r="E2277" i="248" s="1"/>
  <c r="H2254" i="248"/>
  <c r="E2254" i="248" s="1"/>
  <c r="I2254" i="248" s="1"/>
  <c r="H2272" i="248"/>
  <c r="E2272" i="248" s="1"/>
  <c r="H2279" i="248"/>
  <c r="E2279" i="248" s="1"/>
  <c r="H2256" i="248"/>
  <c r="E2256" i="248" s="1"/>
  <c r="I2256" i="248" s="1"/>
  <c r="H2274" i="248"/>
  <c r="E2274" i="248" s="1"/>
  <c r="I2274" i="248" s="1"/>
  <c r="H2264" i="248"/>
  <c r="E2264" i="248" s="1"/>
  <c r="I2264" i="248" s="1"/>
  <c r="H2263" i="248"/>
  <c r="E2263" i="248" s="1"/>
  <c r="H2270" i="248"/>
  <c r="E2270" i="248" s="1"/>
  <c r="I2270" i="248" s="1"/>
  <c r="H2269" i="248"/>
  <c r="E2269" i="248" s="1"/>
  <c r="I2269" i="248" s="1"/>
  <c r="H2252" i="248"/>
  <c r="E2252" i="248" s="1"/>
  <c r="H1854" i="248"/>
  <c r="E1854" i="248" s="1"/>
  <c r="H1856" i="248"/>
  <c r="E1856" i="248" s="1"/>
  <c r="H1858" i="248"/>
  <c r="E1858" i="248" s="1"/>
  <c r="E1834" i="248"/>
  <c r="H1838" i="248"/>
  <c r="E1838" i="248" s="1"/>
  <c r="H1848" i="248"/>
  <c r="E1848" i="248" s="1"/>
  <c r="H1839" i="248"/>
  <c r="E1839" i="248" s="1"/>
  <c r="H1852" i="248"/>
  <c r="E1852" i="248" s="1"/>
  <c r="H1853" i="248"/>
  <c r="E1853" i="248" s="1"/>
  <c r="H1863" i="248"/>
  <c r="E1863" i="248" s="1"/>
  <c r="J1829" i="248" s="1"/>
  <c r="H1836" i="248"/>
  <c r="E1836" i="248" s="1"/>
  <c r="H1837" i="248"/>
  <c r="E1837" i="248" s="1"/>
  <c r="H1842" i="248"/>
  <c r="E1842" i="248" s="1"/>
  <c r="H1840" i="248"/>
  <c r="E1840" i="248" s="1"/>
  <c r="H1845" i="248"/>
  <c r="E1845" i="248" s="1"/>
  <c r="H1859" i="248"/>
  <c r="E1859" i="248" s="1"/>
  <c r="H1849" i="248"/>
  <c r="E1849" i="248" s="1"/>
  <c r="H1844" i="248"/>
  <c r="E1844" i="248" s="1"/>
  <c r="H1843" i="248"/>
  <c r="E1843" i="248" s="1"/>
  <c r="H1857" i="248"/>
  <c r="E1857" i="248" s="1"/>
  <c r="H1847" i="248"/>
  <c r="E1847" i="248" s="1"/>
  <c r="H1862" i="248"/>
  <c r="E1862" i="248" s="1"/>
  <c r="J1828" i="248" s="1"/>
  <c r="H1850" i="248"/>
  <c r="E1850" i="248" s="1"/>
  <c r="H1861" i="248"/>
  <c r="E1861" i="248" s="1"/>
  <c r="E2354" i="248"/>
  <c r="I2354" i="248" s="1"/>
  <c r="H2376" i="248"/>
  <c r="E2376" i="248" s="1"/>
  <c r="H2381" i="248"/>
  <c r="E2381" i="248" s="1"/>
  <c r="H2374" i="248"/>
  <c r="E2374" i="248" s="1"/>
  <c r="I2374" i="248" s="1"/>
  <c r="H2368" i="248"/>
  <c r="E2368" i="248" s="1"/>
  <c r="I2368" i="248" s="1"/>
  <c r="H2378" i="248"/>
  <c r="E2378" i="248" s="1"/>
  <c r="I2378" i="248" s="1"/>
  <c r="H2383" i="248"/>
  <c r="E2383" i="248" s="1"/>
  <c r="H2370" i="248"/>
  <c r="E2370" i="248" s="1"/>
  <c r="I2370" i="248" s="1"/>
  <c r="H2367" i="248"/>
  <c r="E2367" i="248" s="1"/>
  <c r="H2356" i="248"/>
  <c r="E2356" i="248" s="1"/>
  <c r="H2379" i="248"/>
  <c r="E2379" i="248" s="1"/>
  <c r="I2379" i="248" s="1"/>
  <c r="H2382" i="248"/>
  <c r="E2382" i="248" s="1"/>
  <c r="H2373" i="248"/>
  <c r="E2373" i="248" s="1"/>
  <c r="I2373" i="248" s="1"/>
  <c r="H2364" i="248"/>
  <c r="E2364" i="248" s="1"/>
  <c r="I2364" i="248" s="1"/>
  <c r="H2377" i="248"/>
  <c r="E2377" i="248" s="1"/>
  <c r="I2377" i="248" s="1"/>
  <c r="H2365" i="248"/>
  <c r="E2365" i="248" s="1"/>
  <c r="I2365" i="248" s="1"/>
  <c r="H2357" i="248"/>
  <c r="E2357" i="248" s="1"/>
  <c r="I2357" i="248" s="1"/>
  <c r="H2363" i="248"/>
  <c r="E2363" i="248" s="1"/>
  <c r="I2363" i="248" s="1"/>
  <c r="H2372" i="248"/>
  <c r="E2372" i="248" s="1"/>
  <c r="H2362" i="248"/>
  <c r="E2362" i="248" s="1"/>
  <c r="H2358" i="248"/>
  <c r="E2358" i="248" s="1"/>
  <c r="I2358" i="248" s="1"/>
  <c r="H2360" i="248"/>
  <c r="E2360" i="248" s="1"/>
  <c r="I2360" i="248" s="1"/>
  <c r="H2369" i="248"/>
  <c r="E2369" i="248" s="1"/>
  <c r="I2369" i="248" s="1"/>
  <c r="H2359" i="248"/>
  <c r="E2359" i="248" s="1"/>
  <c r="I2359" i="248" s="1"/>
  <c r="H2577" i="248"/>
  <c r="E2577" i="248" s="1"/>
  <c r="I2577" i="248" s="1"/>
  <c r="H2580" i="248"/>
  <c r="E2580" i="248" s="1"/>
  <c r="E2562" i="248"/>
  <c r="I2562" i="248" s="1"/>
  <c r="H2584" i="248"/>
  <c r="E2584" i="248" s="1"/>
  <c r="H2586" i="248"/>
  <c r="E2586" i="248" s="1"/>
  <c r="I2586" i="248" s="1"/>
  <c r="H2566" i="248"/>
  <c r="E2566" i="248" s="1"/>
  <c r="I2566" i="248" s="1"/>
  <c r="H2571" i="248"/>
  <c r="E2571" i="248" s="1"/>
  <c r="I2571" i="248" s="1"/>
  <c r="H2573" i="248"/>
  <c r="E2573" i="248" s="1"/>
  <c r="I2573" i="248" s="1"/>
  <c r="H2582" i="248"/>
  <c r="E2582" i="248" s="1"/>
  <c r="I2582" i="248" s="1"/>
  <c r="H2565" i="248"/>
  <c r="E2565" i="248" s="1"/>
  <c r="I2565" i="248" s="1"/>
  <c r="H2570" i="248"/>
  <c r="E2570" i="248" s="1"/>
  <c r="H2585" i="248"/>
  <c r="E2585" i="248" s="1"/>
  <c r="I2585" i="248" s="1"/>
  <c r="H2590" i="248"/>
  <c r="E2590" i="248" s="1"/>
  <c r="H2567" i="248"/>
  <c r="E2567" i="248" s="1"/>
  <c r="I2567" i="248" s="1"/>
  <c r="H2589" i="248"/>
  <c r="E2589" i="248" s="1"/>
  <c r="H2568" i="248"/>
  <c r="E2568" i="248" s="1"/>
  <c r="I2568" i="248" s="1"/>
  <c r="H2564" i="248"/>
  <c r="E2564" i="248" s="1"/>
  <c r="H2578" i="248"/>
  <c r="E2578" i="248" s="1"/>
  <c r="I2578" i="248" s="1"/>
  <c r="H2576" i="248"/>
  <c r="E2576" i="248" s="1"/>
  <c r="I2576" i="248" s="1"/>
  <c r="H2591" i="248"/>
  <c r="E2591" i="248" s="1"/>
  <c r="H2581" i="248"/>
  <c r="E2581" i="248" s="1"/>
  <c r="I2581" i="248" s="1"/>
  <c r="H2572" i="248"/>
  <c r="E2572" i="248" s="1"/>
  <c r="I2572" i="248" s="1"/>
  <c r="H2587" i="248"/>
  <c r="E2587" i="248" s="1"/>
  <c r="I2587" i="248" s="1"/>
  <c r="H2575" i="248"/>
  <c r="E2575" i="248" s="1"/>
  <c r="H1786" i="248"/>
  <c r="E1786" i="248" s="1"/>
  <c r="H1796" i="248"/>
  <c r="E1796" i="248" s="1"/>
  <c r="H1797" i="248"/>
  <c r="E1797" i="248" s="1"/>
  <c r="H1784" i="248"/>
  <c r="E1784" i="248" s="1"/>
  <c r="H1804" i="248"/>
  <c r="E1804" i="248" s="1"/>
  <c r="H1785" i="248"/>
  <c r="E1785" i="248" s="1"/>
  <c r="H1787" i="248"/>
  <c r="E1787" i="248" s="1"/>
  <c r="H1798" i="248"/>
  <c r="E1798" i="248" s="1"/>
  <c r="H1800" i="248"/>
  <c r="E1800" i="248" s="1"/>
  <c r="H1810" i="248"/>
  <c r="E1810" i="248" s="1"/>
  <c r="J1776" i="248" s="1"/>
  <c r="H1793" i="248"/>
  <c r="E1793" i="248" s="1"/>
  <c r="H1801" i="248"/>
  <c r="E1801" i="248" s="1"/>
  <c r="H1807" i="248"/>
  <c r="E1807" i="248" s="1"/>
  <c r="H1791" i="248"/>
  <c r="E1791" i="248" s="1"/>
  <c r="H1805" i="248"/>
  <c r="E1805" i="248" s="1"/>
  <c r="H1792" i="248"/>
  <c r="E1792" i="248" s="1"/>
  <c r="H1806" i="248"/>
  <c r="E1806" i="248" s="1"/>
  <c r="H1809" i="248"/>
  <c r="E1809" i="248" s="1"/>
  <c r="H1811" i="248"/>
  <c r="E1811" i="248" s="1"/>
  <c r="J1777" i="248" s="1"/>
  <c r="H1802" i="248"/>
  <c r="E1802" i="248" s="1"/>
  <c r="H1788" i="248"/>
  <c r="E1788" i="248" s="1"/>
  <c r="H1790" i="248"/>
  <c r="E1790" i="248" s="1"/>
  <c r="H1795" i="248"/>
  <c r="E1795" i="248" s="1"/>
  <c r="E1782" i="248"/>
  <c r="E448" i="305"/>
  <c r="E438" i="305"/>
  <c r="E461" i="305"/>
  <c r="E443" i="305"/>
  <c r="J424" i="305"/>
  <c r="AF70" i="140" s="1"/>
  <c r="E432" i="305"/>
  <c r="E452" i="305"/>
  <c r="G19" i="1"/>
  <c r="G15" i="1"/>
  <c r="E17" i="1"/>
  <c r="I70" i="180"/>
  <c r="J10" i="305"/>
  <c r="AG62" i="140" s="1"/>
  <c r="E16" i="305"/>
  <c r="E45" i="305"/>
  <c r="J8" i="305"/>
  <c r="AF62" i="140" s="1"/>
  <c r="E36" i="305"/>
  <c r="E22" i="305"/>
  <c r="E27" i="305"/>
  <c r="H74" i="243"/>
  <c r="F18" i="1" s="1"/>
  <c r="G18" i="1" s="1"/>
  <c r="J74" i="180" s="1"/>
  <c r="H68" i="243"/>
  <c r="H63" i="243"/>
  <c r="F16" i="1" s="1"/>
  <c r="G16" i="1" s="1"/>
  <c r="H51" i="243"/>
  <c r="F14" i="1" s="1"/>
  <c r="G14" i="1" s="1"/>
  <c r="J70" i="180" s="1"/>
  <c r="H86" i="243"/>
  <c r="F20" i="1" s="1"/>
  <c r="G20" i="1" s="1"/>
  <c r="E448" i="248" l="1"/>
  <c r="L2380" i="248"/>
  <c r="N2346" i="248" s="1"/>
  <c r="N2341" i="248" s="1"/>
  <c r="O2341" i="248" s="1"/>
  <c r="L2224" i="248"/>
  <c r="N2190" i="248" s="1"/>
  <c r="N2185" i="248" s="1"/>
  <c r="O2185" i="248" s="1"/>
  <c r="L2120" i="248"/>
  <c r="L2536" i="248"/>
  <c r="L2542" i="248" s="1"/>
  <c r="L2543" i="248" s="1"/>
  <c r="C16" i="307"/>
  <c r="E1332" i="248"/>
  <c r="C20" i="307"/>
  <c r="L2172" i="248"/>
  <c r="N2138" i="248" s="1"/>
  <c r="N2137" i="248" s="1"/>
  <c r="L2588" i="248"/>
  <c r="L2594" i="248" s="1"/>
  <c r="L2595" i="248" s="1"/>
  <c r="L2432" i="248"/>
  <c r="L2438" i="248" s="1"/>
  <c r="L2439" i="248" s="1"/>
  <c r="L2276" i="248"/>
  <c r="L2282" i="248" s="1"/>
  <c r="L2283" i="248" s="1"/>
  <c r="L2484" i="248"/>
  <c r="L2490" i="248" s="1"/>
  <c r="L2491" i="248" s="1"/>
  <c r="E1020" i="248"/>
  <c r="L2328" i="248"/>
  <c r="N2294" i="248" s="1"/>
  <c r="N2289" i="248" s="1"/>
  <c r="O2289" i="248" s="1"/>
  <c r="E120" i="305"/>
  <c r="E282" i="305"/>
  <c r="E240" i="248"/>
  <c r="E906" i="248"/>
  <c r="E504" i="248"/>
  <c r="E1384" i="248"/>
  <c r="E88" i="305"/>
  <c r="E178" i="248"/>
  <c r="E651" i="248"/>
  <c r="E380" i="248"/>
  <c r="E656" i="248"/>
  <c r="C24" i="307"/>
  <c r="E287" i="305"/>
  <c r="E344" i="305"/>
  <c r="E235" i="248"/>
  <c r="E292" i="305"/>
  <c r="E328" i="305"/>
  <c r="E131" i="305"/>
  <c r="E296" i="305"/>
  <c r="E188" i="305"/>
  <c r="C22" i="307"/>
  <c r="E79" i="305"/>
  <c r="C26" i="307"/>
  <c r="E1907" i="248"/>
  <c r="E396" i="305"/>
  <c r="E391" i="305"/>
  <c r="E400" i="305"/>
  <c r="E1232" i="248"/>
  <c r="E864" i="248"/>
  <c r="E188" i="248"/>
  <c r="E396" i="248"/>
  <c r="C18" i="307"/>
  <c r="E1587" i="248"/>
  <c r="E1997" i="248"/>
  <c r="E1426" i="248"/>
  <c r="E1166" i="248"/>
  <c r="E1010" i="248"/>
  <c r="E1284" i="248"/>
  <c r="E224" i="305"/>
  <c r="E2007" i="248"/>
  <c r="E136" i="305"/>
  <c r="J164" i="305"/>
  <c r="AF65" i="140" s="1"/>
  <c r="E201" i="305"/>
  <c r="E68" i="305"/>
  <c r="E348" i="305"/>
  <c r="J216" i="305"/>
  <c r="AF66" i="140" s="1"/>
  <c r="E253" i="305"/>
  <c r="E240" i="305"/>
  <c r="E1119" i="248"/>
  <c r="E230" i="248"/>
  <c r="E140" i="305"/>
  <c r="E380" i="305"/>
  <c r="E708" i="248"/>
  <c r="E490" i="305"/>
  <c r="E504" i="305"/>
  <c r="E386" i="305"/>
  <c r="E183" i="305"/>
  <c r="E84" i="305"/>
  <c r="J320" i="305"/>
  <c r="AF68" i="140" s="1"/>
  <c r="E357" i="305"/>
  <c r="E230" i="305"/>
  <c r="E235" i="305"/>
  <c r="E172" i="305"/>
  <c r="E192" i="305"/>
  <c r="E136" i="248"/>
  <c r="E452" i="248"/>
  <c r="E432" i="248"/>
  <c r="E1062" i="248"/>
  <c r="E796" i="248"/>
  <c r="E764" i="248"/>
  <c r="E513" i="305"/>
  <c r="J476" i="305"/>
  <c r="AF71" i="140" s="1"/>
  <c r="E484" i="305"/>
  <c r="J372" i="305"/>
  <c r="AF69" i="140" s="1"/>
  <c r="E409" i="305"/>
  <c r="E334" i="305"/>
  <c r="E1327" i="248"/>
  <c r="E1835" i="248"/>
  <c r="E1644" i="248"/>
  <c r="E1737" i="248"/>
  <c r="E963" i="248"/>
  <c r="E1072" i="248"/>
  <c r="E802" i="248"/>
  <c r="E495" i="248"/>
  <c r="E750" i="248"/>
  <c r="E348" i="248"/>
  <c r="E88" i="248"/>
  <c r="J112" i="305"/>
  <c r="AF64" i="140" s="1"/>
  <c r="E149" i="305"/>
  <c r="E126" i="305"/>
  <c r="E500" i="305"/>
  <c r="E276" i="305"/>
  <c r="E305" i="305"/>
  <c r="J268" i="305"/>
  <c r="AF67" i="140" s="1"/>
  <c r="E178" i="305"/>
  <c r="E74" i="305"/>
  <c r="E339" i="305"/>
  <c r="E1789" i="248"/>
  <c r="E244" i="305"/>
  <c r="E952" i="248"/>
  <c r="E120" i="248"/>
  <c r="E1228" i="248"/>
  <c r="E1218" i="248"/>
  <c r="E1316" i="248"/>
  <c r="E296" i="248"/>
  <c r="E287" i="248"/>
  <c r="E916" i="248"/>
  <c r="E443" i="248"/>
  <c r="E1067" i="248"/>
  <c r="E328" i="248"/>
  <c r="E703" i="248"/>
  <c r="E192" i="248"/>
  <c r="E1270" i="248"/>
  <c r="E400" i="248"/>
  <c r="E495" i="305"/>
  <c r="J60" i="305"/>
  <c r="AF63" i="140" s="1"/>
  <c r="E97" i="305"/>
  <c r="J528" i="248"/>
  <c r="E565" i="248"/>
  <c r="E1851" i="248"/>
  <c r="E1576" i="248"/>
  <c r="E1991" i="248"/>
  <c r="E1903" i="248"/>
  <c r="J1152" i="248"/>
  <c r="E1189" i="248"/>
  <c r="E1180" i="248"/>
  <c r="E958" i="248"/>
  <c r="J112" i="248"/>
  <c r="E149" i="248"/>
  <c r="E126" i="248"/>
  <c r="E1004" i="248"/>
  <c r="E920" i="248"/>
  <c r="E911" i="248"/>
  <c r="J1048" i="248"/>
  <c r="E1085" i="248"/>
  <c r="E500" i="248"/>
  <c r="E334" i="248"/>
  <c r="J684" i="248"/>
  <c r="E721" i="248"/>
  <c r="E1388" i="248"/>
  <c r="J632" i="248"/>
  <c r="E669" i="248"/>
  <c r="E84" i="248"/>
  <c r="J60" i="248"/>
  <c r="E97" i="248"/>
  <c r="E68" i="248"/>
  <c r="J996" i="248"/>
  <c r="E1033" i="248"/>
  <c r="E1794" i="248"/>
  <c r="E1648" i="248"/>
  <c r="E1628" i="248"/>
  <c r="E1639" i="248"/>
  <c r="E1582" i="248"/>
  <c r="E1472" i="248"/>
  <c r="E2002" i="248"/>
  <c r="E1893" i="248"/>
  <c r="E1898" i="248"/>
  <c r="E1959" i="248"/>
  <c r="E1431" i="248"/>
  <c r="E1128" i="248"/>
  <c r="E1114" i="248"/>
  <c r="E1176" i="248"/>
  <c r="J8" i="248"/>
  <c r="E45" i="248"/>
  <c r="E244" i="248"/>
  <c r="E968" i="248"/>
  <c r="E868" i="248"/>
  <c r="E848" i="248"/>
  <c r="E1322" i="248"/>
  <c r="E812" i="248"/>
  <c r="J736" i="248"/>
  <c r="E773" i="248"/>
  <c r="E744" i="248"/>
  <c r="E74" i="248"/>
  <c r="E1634" i="248"/>
  <c r="E1596" i="248"/>
  <c r="E2011" i="248"/>
  <c r="E972" i="248"/>
  <c r="E131" i="248"/>
  <c r="E854" i="248"/>
  <c r="E276" i="248"/>
  <c r="E599" i="248"/>
  <c r="E594" i="248"/>
  <c r="E816" i="248"/>
  <c r="E484" i="248"/>
  <c r="E755" i="248"/>
  <c r="E339" i="248"/>
  <c r="E547" i="248"/>
  <c r="J1360" i="248"/>
  <c r="E1397" i="248"/>
  <c r="E660" i="248"/>
  <c r="E2049" i="248"/>
  <c r="E1955" i="248"/>
  <c r="J840" i="248"/>
  <c r="E877" i="248"/>
  <c r="J1308" i="248"/>
  <c r="E1345" i="248"/>
  <c r="E1336" i="248"/>
  <c r="J892" i="248"/>
  <c r="E929" i="248"/>
  <c r="E1056" i="248"/>
  <c r="E588" i="248"/>
  <c r="E490" i="248"/>
  <c r="J320" i="248"/>
  <c r="E357" i="248"/>
  <c r="E552" i="248"/>
  <c r="E1275" i="248"/>
  <c r="E1280" i="248"/>
  <c r="E1690" i="248"/>
  <c r="J1100" i="248"/>
  <c r="E1137" i="248"/>
  <c r="E1108" i="248"/>
  <c r="J944" i="248"/>
  <c r="E981" i="248"/>
  <c r="J1204" i="248"/>
  <c r="E1241" i="248"/>
  <c r="E1223" i="248"/>
  <c r="E859" i="248"/>
  <c r="E1076" i="248"/>
  <c r="J476" i="248"/>
  <c r="E513" i="248"/>
  <c r="E344" i="248"/>
  <c r="E712" i="248"/>
  <c r="E542" i="248"/>
  <c r="E1368" i="248"/>
  <c r="E79" i="248"/>
  <c r="E1685" i="248"/>
  <c r="E2063" i="248"/>
  <c r="J216" i="248"/>
  <c r="E253" i="248"/>
  <c r="E140" i="248"/>
  <c r="E1015" i="248"/>
  <c r="J268" i="248"/>
  <c r="E305" i="248"/>
  <c r="E900" i="248"/>
  <c r="J424" i="248"/>
  <c r="E461" i="248"/>
  <c r="E438" i="248"/>
  <c r="J580" i="248"/>
  <c r="E617" i="248"/>
  <c r="J788" i="248"/>
  <c r="E825" i="248"/>
  <c r="E807" i="248"/>
  <c r="E536" i="248"/>
  <c r="J164" i="248"/>
  <c r="E201" i="248"/>
  <c r="E172" i="248"/>
  <c r="E1374" i="248"/>
  <c r="E640" i="248"/>
  <c r="E1264" i="248"/>
  <c r="E391" i="248"/>
  <c r="E386" i="248"/>
  <c r="J372" i="248"/>
  <c r="E409" i="248"/>
  <c r="E1592" i="248"/>
  <c r="E1436" i="248"/>
  <c r="E1124" i="248"/>
  <c r="E1160" i="248"/>
  <c r="E1171" i="248"/>
  <c r="E224" i="248"/>
  <c r="E1024" i="248"/>
  <c r="E1212" i="248"/>
  <c r="E282" i="248"/>
  <c r="E608" i="248"/>
  <c r="E604" i="248"/>
  <c r="E760" i="248"/>
  <c r="E698" i="248"/>
  <c r="E692" i="248"/>
  <c r="E556" i="248"/>
  <c r="E183" i="248"/>
  <c r="E1379" i="248"/>
  <c r="E646" i="248"/>
  <c r="J1256" i="248"/>
  <c r="E1293" i="248"/>
  <c r="E2574" i="248"/>
  <c r="I2575" i="248"/>
  <c r="J1827" i="248"/>
  <c r="E1864" i="248"/>
  <c r="I2252" i="248"/>
  <c r="E2251" i="248"/>
  <c r="I2272" i="248"/>
  <c r="E2271" i="248"/>
  <c r="I2211" i="248"/>
  <c r="E2210" i="248"/>
  <c r="J2192" i="248"/>
  <c r="I2226" i="248"/>
  <c r="E2101" i="248"/>
  <c r="I2102" i="248"/>
  <c r="E1657" i="248"/>
  <c r="J1620" i="248"/>
  <c r="J1723" i="248"/>
  <c r="E1760" i="248"/>
  <c r="E1751" i="248"/>
  <c r="E2319" i="248"/>
  <c r="I2320" i="248"/>
  <c r="E2309" i="248"/>
  <c r="I2310" i="248"/>
  <c r="E1540" i="248"/>
  <c r="J2451" i="248"/>
  <c r="E2488" i="248"/>
  <c r="I2485" i="248"/>
  <c r="J1879" i="248"/>
  <c r="E1916" i="248"/>
  <c r="E2418" i="248"/>
  <c r="I2419" i="248"/>
  <c r="J2400" i="248"/>
  <c r="I2434" i="248"/>
  <c r="J1931" i="248"/>
  <c r="E1968" i="248"/>
  <c r="J2555" i="248"/>
  <c r="E2592" i="248"/>
  <c r="I2589" i="248"/>
  <c r="J2349" i="248"/>
  <c r="I2383" i="248"/>
  <c r="J2244" i="248"/>
  <c r="I2278" i="248"/>
  <c r="J2088" i="248"/>
  <c r="I2122" i="248"/>
  <c r="J2141" i="248"/>
  <c r="I2175" i="248"/>
  <c r="E2176" i="248"/>
  <c r="J2139" i="248"/>
  <c r="I2173" i="248"/>
  <c r="E2531" i="248"/>
  <c r="I2532" i="248"/>
  <c r="J2505" i="248"/>
  <c r="I2539" i="248"/>
  <c r="I2304" i="248"/>
  <c r="E2303" i="248"/>
  <c r="I2471" i="248"/>
  <c r="E2470" i="248"/>
  <c r="E1939" i="248"/>
  <c r="E2280" i="248"/>
  <c r="I2277" i="248"/>
  <c r="J2243" i="248"/>
  <c r="I2116" i="248"/>
  <c r="E2115" i="248"/>
  <c r="I2096" i="248"/>
  <c r="E2095" i="248"/>
  <c r="E2167" i="248"/>
  <c r="I2168" i="248"/>
  <c r="E2153" i="248"/>
  <c r="I2154" i="248"/>
  <c r="I2518" i="248"/>
  <c r="E2517" i="248"/>
  <c r="J2297" i="248"/>
  <c r="I2331" i="248"/>
  <c r="J1464" i="248"/>
  <c r="E1501" i="248"/>
  <c r="E1492" i="248"/>
  <c r="J1983" i="248"/>
  <c r="E2020" i="248"/>
  <c r="I2476" i="248"/>
  <c r="E2475" i="248"/>
  <c r="E1803" i="248"/>
  <c r="J2556" i="248"/>
  <c r="I2590" i="248"/>
  <c r="E1846" i="248"/>
  <c r="E1841" i="248"/>
  <c r="I2263" i="248"/>
  <c r="E2262" i="248"/>
  <c r="I2258" i="248"/>
  <c r="E2257" i="248"/>
  <c r="E2205" i="248"/>
  <c r="I2206" i="248"/>
  <c r="J2193" i="248"/>
  <c r="I2227" i="248"/>
  <c r="J2087" i="248"/>
  <c r="I2121" i="248"/>
  <c r="E2124" i="248"/>
  <c r="J2140" i="248"/>
  <c r="I2174" i="248"/>
  <c r="E1699" i="248"/>
  <c r="J2504" i="248"/>
  <c r="I2538" i="248"/>
  <c r="J1568" i="248"/>
  <c r="E1605" i="248"/>
  <c r="E1483" i="248"/>
  <c r="E1535" i="248"/>
  <c r="E1887" i="248"/>
  <c r="J2399" i="248"/>
  <c r="E2436" i="248"/>
  <c r="I2433" i="248"/>
  <c r="E1783" i="248"/>
  <c r="J2557" i="248"/>
  <c r="I2591" i="248"/>
  <c r="E2583" i="248"/>
  <c r="I2584" i="248"/>
  <c r="I2362" i="248"/>
  <c r="E2361" i="248"/>
  <c r="J2348" i="248"/>
  <c r="I2382" i="248"/>
  <c r="E2199" i="248"/>
  <c r="I2200" i="248"/>
  <c r="I2112" i="248"/>
  <c r="E2111" i="248"/>
  <c r="I2164" i="248"/>
  <c r="E2163" i="248"/>
  <c r="E2147" i="248"/>
  <c r="I2148" i="248"/>
  <c r="E1695" i="248"/>
  <c r="I2537" i="248"/>
  <c r="J2503" i="248"/>
  <c r="E2540" i="248"/>
  <c r="E1731" i="248"/>
  <c r="J2295" i="248"/>
  <c r="E2332" i="248"/>
  <c r="I2329" i="248"/>
  <c r="J2296" i="248"/>
  <c r="I2330" i="248"/>
  <c r="E1530" i="248"/>
  <c r="J2453" i="248"/>
  <c r="I2487" i="248"/>
  <c r="E2427" i="248"/>
  <c r="I2428" i="248"/>
  <c r="E2054" i="248"/>
  <c r="E2569" i="248"/>
  <c r="I2570" i="248"/>
  <c r="I2372" i="248"/>
  <c r="E2371" i="248"/>
  <c r="J2347" i="248"/>
  <c r="I2381" i="248"/>
  <c r="E2384" i="248"/>
  <c r="E2106" i="248"/>
  <c r="I2107" i="248"/>
  <c r="J1671" i="248"/>
  <c r="E1708" i="248"/>
  <c r="E1742" i="248"/>
  <c r="I2324" i="248"/>
  <c r="E2323" i="248"/>
  <c r="E1488" i="248"/>
  <c r="E2465" i="248"/>
  <c r="I2466" i="248"/>
  <c r="E2479" i="248"/>
  <c r="I2480" i="248"/>
  <c r="J2401" i="248"/>
  <c r="I2435" i="248"/>
  <c r="E2423" i="248"/>
  <c r="I2424" i="248"/>
  <c r="E2043" i="248"/>
  <c r="E1420" i="248"/>
  <c r="E1440" i="248"/>
  <c r="E1812" i="248"/>
  <c r="J1775" i="248"/>
  <c r="I2580" i="248"/>
  <c r="E2579" i="248"/>
  <c r="E2355" i="248"/>
  <c r="I2356" i="248"/>
  <c r="E2375" i="248"/>
  <c r="I2376" i="248"/>
  <c r="E1855" i="248"/>
  <c r="J2191" i="248"/>
  <c r="E2228" i="248"/>
  <c r="I2225" i="248"/>
  <c r="I2216" i="248"/>
  <c r="E2215" i="248"/>
  <c r="J2089" i="248"/>
  <c r="I2123" i="248"/>
  <c r="I2159" i="248"/>
  <c r="E2158" i="248"/>
  <c r="I2512" i="248"/>
  <c r="E2511" i="248"/>
  <c r="I2523" i="248"/>
  <c r="E2522" i="248"/>
  <c r="E2314" i="248"/>
  <c r="I2315" i="248"/>
  <c r="E1478" i="248"/>
  <c r="J1516" i="248"/>
  <c r="E1553" i="248"/>
  <c r="J2452" i="248"/>
  <c r="I2486" i="248"/>
  <c r="I2408" i="248"/>
  <c r="E2407" i="248"/>
  <c r="E2072" i="248"/>
  <c r="J2035" i="248"/>
  <c r="E1799" i="248"/>
  <c r="I2564" i="248"/>
  <c r="E2563" i="248"/>
  <c r="E2366" i="248"/>
  <c r="I2367" i="248"/>
  <c r="J2245" i="248"/>
  <c r="I2279" i="248"/>
  <c r="E2267" i="248"/>
  <c r="I2268" i="248"/>
  <c r="E2219" i="248"/>
  <c r="I2220" i="248"/>
  <c r="E1679" i="248"/>
  <c r="E2527" i="248"/>
  <c r="I2528" i="248"/>
  <c r="E1747" i="248"/>
  <c r="E1544" i="248"/>
  <c r="E1524" i="248"/>
  <c r="E2459" i="248"/>
  <c r="I2460" i="248"/>
  <c r="I2414" i="248"/>
  <c r="E2413" i="248"/>
  <c r="E2059" i="248"/>
  <c r="E1945" i="248"/>
  <c r="E1950" i="248"/>
  <c r="J1412" i="248"/>
  <c r="E1449" i="248"/>
  <c r="N2502" i="248"/>
  <c r="E457" i="305"/>
  <c r="J423" i="305" s="1"/>
  <c r="AE70" i="140" s="1"/>
  <c r="F17" i="1"/>
  <c r="G17" i="1" s="1"/>
  <c r="E41" i="305"/>
  <c r="J7" i="305" s="1"/>
  <c r="I2" i="248"/>
  <c r="I54" i="248"/>
  <c r="L2386" i="248" l="1"/>
  <c r="L2387" i="248" s="1"/>
  <c r="N2345" i="248"/>
  <c r="N2398" i="248"/>
  <c r="N2397" i="248" s="1"/>
  <c r="L2230" i="248"/>
  <c r="L2231" i="248" s="1"/>
  <c r="N2189" i="248"/>
  <c r="N2293" i="248"/>
  <c r="L2178" i="248"/>
  <c r="L2179" i="248" s="1"/>
  <c r="E145" i="305"/>
  <c r="J111" i="305" s="1"/>
  <c r="K106" i="305" s="1"/>
  <c r="C19" i="307"/>
  <c r="N2133" i="248"/>
  <c r="O2133" i="248" s="1"/>
  <c r="N2554" i="248"/>
  <c r="N2549" i="248" s="1"/>
  <c r="O2549" i="248" s="1"/>
  <c r="L2334" i="248"/>
  <c r="L2335" i="248" s="1"/>
  <c r="C25" i="307"/>
  <c r="N2242" i="248"/>
  <c r="N2237" i="248" s="1"/>
  <c r="O2237" i="248" s="1"/>
  <c r="N2450" i="248"/>
  <c r="N2449" i="248" s="1"/>
  <c r="E457" i="248"/>
  <c r="E463" i="248" s="1"/>
  <c r="E464" i="248" s="1"/>
  <c r="E463" i="305"/>
  <c r="E464" i="305" s="1"/>
  <c r="E1237" i="248"/>
  <c r="J1203" i="248" s="1"/>
  <c r="E301" i="305"/>
  <c r="J267" i="305" s="1"/>
  <c r="C23" i="307"/>
  <c r="E821" i="248"/>
  <c r="J787" i="248" s="1"/>
  <c r="K782" i="248" s="1"/>
  <c r="E509" i="305"/>
  <c r="J475" i="305" s="1"/>
  <c r="K470" i="305" s="1"/>
  <c r="C21" i="307"/>
  <c r="E197" i="305"/>
  <c r="J163" i="305" s="1"/>
  <c r="E197" i="248"/>
  <c r="J163" i="248" s="1"/>
  <c r="K158" i="248" s="1"/>
  <c r="E249" i="305"/>
  <c r="J215" i="305" s="1"/>
  <c r="E249" i="248"/>
  <c r="C17" i="307"/>
  <c r="E1289" i="248"/>
  <c r="E93" i="248"/>
  <c r="E99" i="248" s="1"/>
  <c r="E100" i="248" s="1"/>
  <c r="E145" i="248"/>
  <c r="J111" i="248" s="1"/>
  <c r="K106" i="248" s="1"/>
  <c r="E717" i="248"/>
  <c r="E723" i="248" s="1"/>
  <c r="E724" i="248" s="1"/>
  <c r="E665" i="248"/>
  <c r="E1393" i="248"/>
  <c r="E1341" i="248"/>
  <c r="J1307" i="248" s="1"/>
  <c r="E353" i="248"/>
  <c r="J319" i="248" s="1"/>
  <c r="J318" i="248" s="1"/>
  <c r="E873" i="248"/>
  <c r="J839" i="248" s="1"/>
  <c r="E353" i="305"/>
  <c r="E1497" i="248"/>
  <c r="J1463" i="248" s="1"/>
  <c r="K1458" i="248" s="1"/>
  <c r="E925" i="248"/>
  <c r="J891" i="248" s="1"/>
  <c r="K886" i="248" s="1"/>
  <c r="E1029" i="248"/>
  <c r="E977" i="248"/>
  <c r="E983" i="248" s="1"/>
  <c r="E984" i="248" s="1"/>
  <c r="E405" i="305"/>
  <c r="E93" i="305"/>
  <c r="E1185" i="248"/>
  <c r="E613" i="248"/>
  <c r="E2016" i="248"/>
  <c r="E1081" i="248"/>
  <c r="E509" i="248"/>
  <c r="E1601" i="248"/>
  <c r="E2068" i="248"/>
  <c r="E2074" i="248" s="1"/>
  <c r="E2075" i="248" s="1"/>
  <c r="E1808" i="248"/>
  <c r="E1704" i="248"/>
  <c r="E2172" i="248"/>
  <c r="E1653" i="248"/>
  <c r="E2588" i="248"/>
  <c r="E2484" i="248"/>
  <c r="J2450" i="248" s="1"/>
  <c r="E301" i="248"/>
  <c r="E769" i="248"/>
  <c r="E1912" i="248"/>
  <c r="E405" i="248"/>
  <c r="E561" i="248"/>
  <c r="E1133" i="248"/>
  <c r="J422" i="305"/>
  <c r="K418" i="305"/>
  <c r="AE62" i="140"/>
  <c r="K2" i="305"/>
  <c r="E2432" i="248"/>
  <c r="E1445" i="248"/>
  <c r="E2224" i="248"/>
  <c r="E2328" i="248"/>
  <c r="E2380" i="248"/>
  <c r="E2276" i="248"/>
  <c r="E2536" i="248"/>
  <c r="E1860" i="248"/>
  <c r="E1549" i="248"/>
  <c r="E1756" i="248"/>
  <c r="E1964" i="248"/>
  <c r="E2120" i="248"/>
  <c r="N2501" i="248"/>
  <c r="N2497" i="248"/>
  <c r="O2497" i="248" s="1"/>
  <c r="E47" i="305"/>
  <c r="E48" i="305" s="1"/>
  <c r="J6" i="305"/>
  <c r="N2393" i="248" l="1"/>
  <c r="O2393" i="248" s="1"/>
  <c r="N2553" i="248"/>
  <c r="N2241" i="248"/>
  <c r="AE64" i="140"/>
  <c r="J110" i="305"/>
  <c r="E151" i="305"/>
  <c r="E152" i="305" s="1"/>
  <c r="E515" i="305"/>
  <c r="E516" i="305" s="1"/>
  <c r="N2445" i="248"/>
  <c r="O2445" i="248" s="1"/>
  <c r="E879" i="248"/>
  <c r="E880" i="248" s="1"/>
  <c r="J423" i="248"/>
  <c r="K418" i="248" s="1"/>
  <c r="AE71" i="140"/>
  <c r="E1243" i="248"/>
  <c r="E1244" i="248" s="1"/>
  <c r="J59" i="248"/>
  <c r="K54" i="248" s="1"/>
  <c r="L54" i="248" s="1"/>
  <c r="E827" i="248"/>
  <c r="E828" i="248" s="1"/>
  <c r="C27" i="307"/>
  <c r="E151" i="248"/>
  <c r="E152" i="248" s="1"/>
  <c r="E203" i="248"/>
  <c r="E204" i="248" s="1"/>
  <c r="E931" i="248"/>
  <c r="E932" i="248" s="1"/>
  <c r="E1347" i="248"/>
  <c r="E1348" i="248" s="1"/>
  <c r="E203" i="305"/>
  <c r="E204" i="305" s="1"/>
  <c r="J162" i="248"/>
  <c r="E1503" i="248"/>
  <c r="E1504" i="248" s="1"/>
  <c r="J1462" i="248"/>
  <c r="J683" i="248"/>
  <c r="E307" i="305"/>
  <c r="E308" i="305" s="1"/>
  <c r="K834" i="248"/>
  <c r="J838" i="248"/>
  <c r="E2490" i="248"/>
  <c r="E2491" i="248" s="1"/>
  <c r="J943" i="248"/>
  <c r="J786" i="248"/>
  <c r="E255" i="305"/>
  <c r="E256" i="305" s="1"/>
  <c r="E359" i="248"/>
  <c r="E360" i="248" s="1"/>
  <c r="J631" i="248"/>
  <c r="E671" i="248"/>
  <c r="E672" i="248" s="1"/>
  <c r="J995" i="248"/>
  <c r="E1035" i="248"/>
  <c r="E1036" i="248" s="1"/>
  <c r="E1399" i="248"/>
  <c r="E1400" i="248" s="1"/>
  <c r="J1359" i="248"/>
  <c r="J2034" i="248"/>
  <c r="J890" i="248"/>
  <c r="J319" i="305"/>
  <c r="E359" i="305"/>
  <c r="E360" i="305" s="1"/>
  <c r="K158" i="305"/>
  <c r="J162" i="305"/>
  <c r="AE65" i="140"/>
  <c r="J474" i="305"/>
  <c r="J59" i="305"/>
  <c r="E99" i="305"/>
  <c r="E100" i="305" s="1"/>
  <c r="J1255" i="248"/>
  <c r="E1295" i="248"/>
  <c r="E1296" i="248" s="1"/>
  <c r="K262" i="305"/>
  <c r="J266" i="305"/>
  <c r="AE67" i="140"/>
  <c r="J371" i="305"/>
  <c r="E411" i="305"/>
  <c r="E412" i="305" s="1"/>
  <c r="E255" i="248"/>
  <c r="E256" i="248" s="1"/>
  <c r="J215" i="248"/>
  <c r="K210" i="305"/>
  <c r="J214" i="305"/>
  <c r="AE66" i="140"/>
  <c r="J110" i="248"/>
  <c r="E515" i="248"/>
  <c r="E516" i="248" s="1"/>
  <c r="J475" i="248"/>
  <c r="E2594" i="248"/>
  <c r="E2595" i="248" s="1"/>
  <c r="J2554" i="248"/>
  <c r="J1619" i="248"/>
  <c r="E1659" i="248"/>
  <c r="E1660" i="248" s="1"/>
  <c r="J1047" i="248"/>
  <c r="E1087" i="248"/>
  <c r="E1088" i="248" s="1"/>
  <c r="E775" i="248"/>
  <c r="E776" i="248" s="1"/>
  <c r="J735" i="248"/>
  <c r="J2138" i="248"/>
  <c r="E2178" i="248"/>
  <c r="E2179" i="248" s="1"/>
  <c r="J1982" i="248"/>
  <c r="E2022" i="248"/>
  <c r="E2023" i="248" s="1"/>
  <c r="J1306" i="248"/>
  <c r="K1302" i="248"/>
  <c r="J1567" i="248"/>
  <c r="E1607" i="248"/>
  <c r="E1608" i="248" s="1"/>
  <c r="E307" i="248"/>
  <c r="E308" i="248" s="1"/>
  <c r="J267" i="248"/>
  <c r="J1670" i="248"/>
  <c r="E1710" i="248"/>
  <c r="E1711" i="248" s="1"/>
  <c r="E619" i="248"/>
  <c r="E620" i="248" s="1"/>
  <c r="J579" i="248"/>
  <c r="K314" i="248"/>
  <c r="J1099" i="248"/>
  <c r="E1139" i="248"/>
  <c r="E1140" i="248" s="1"/>
  <c r="J2449" i="248"/>
  <c r="K2445" i="248"/>
  <c r="L2445" i="248" s="1"/>
  <c r="J1774" i="248"/>
  <c r="E1814" i="248"/>
  <c r="E1815" i="248" s="1"/>
  <c r="J1151" i="248"/>
  <c r="E1191" i="248"/>
  <c r="E1192" i="248" s="1"/>
  <c r="E1918" i="248"/>
  <c r="E1919" i="248" s="1"/>
  <c r="J1878" i="248"/>
  <c r="J527" i="248"/>
  <c r="E567" i="248"/>
  <c r="E568" i="248" s="1"/>
  <c r="E411" i="248"/>
  <c r="E412" i="248" s="1"/>
  <c r="J371" i="248"/>
  <c r="J1202" i="248"/>
  <c r="K1198" i="248"/>
  <c r="J1930" i="248"/>
  <c r="E1970" i="248"/>
  <c r="E1971" i="248" s="1"/>
  <c r="E2282" i="248"/>
  <c r="E2283" i="248" s="1"/>
  <c r="J2242" i="248"/>
  <c r="E1762" i="248"/>
  <c r="E1763" i="248" s="1"/>
  <c r="J1722" i="248"/>
  <c r="E2386" i="248"/>
  <c r="E2387" i="248" s="1"/>
  <c r="J2346" i="248"/>
  <c r="E2334" i="248"/>
  <c r="E2335" i="248" s="1"/>
  <c r="J2294" i="248"/>
  <c r="E1555" i="248"/>
  <c r="E1556" i="248" s="1"/>
  <c r="J1515" i="248"/>
  <c r="E2230" i="248"/>
  <c r="E2231" i="248" s="1"/>
  <c r="J2190" i="248"/>
  <c r="J1411" i="248"/>
  <c r="E1451" i="248"/>
  <c r="E1452" i="248" s="1"/>
  <c r="J2086" i="248"/>
  <c r="E2126" i="248"/>
  <c r="E2127" i="248" s="1"/>
  <c r="E1866" i="248"/>
  <c r="E1867" i="248" s="1"/>
  <c r="J1826" i="248"/>
  <c r="E2542" i="248"/>
  <c r="E2543" i="248" s="1"/>
  <c r="J2502" i="248"/>
  <c r="E2438" i="248"/>
  <c r="E2439" i="248" s="1"/>
  <c r="J2398" i="248"/>
  <c r="P14" i="140"/>
  <c r="Q14" i="140" s="1"/>
  <c r="P15" i="140"/>
  <c r="Q15" i="140" s="1"/>
  <c r="P16" i="140"/>
  <c r="Q16" i="140" s="1"/>
  <c r="P17" i="140"/>
  <c r="Q17" i="140" s="1"/>
  <c r="J58" i="248" l="1"/>
  <c r="J422" i="248"/>
  <c r="K678" i="248"/>
  <c r="J682" i="248"/>
  <c r="K938" i="248"/>
  <c r="J942" i="248"/>
  <c r="J1358" i="248"/>
  <c r="K1354" i="248"/>
  <c r="K54" i="305"/>
  <c r="J58" i="305"/>
  <c r="AE63" i="140"/>
  <c r="J2033" i="248"/>
  <c r="K2029" i="248"/>
  <c r="K366" i="305"/>
  <c r="J370" i="305"/>
  <c r="AE69" i="140"/>
  <c r="K990" i="248"/>
  <c r="J994" i="248"/>
  <c r="K210" i="248"/>
  <c r="J214" i="248"/>
  <c r="K1250" i="248"/>
  <c r="J1254" i="248"/>
  <c r="K314" i="305"/>
  <c r="J318" i="305"/>
  <c r="AE68" i="140"/>
  <c r="K626" i="248"/>
  <c r="J630" i="248"/>
  <c r="K366" i="248"/>
  <c r="J370" i="248"/>
  <c r="J1773" i="248"/>
  <c r="K1769" i="248"/>
  <c r="K1042" i="248"/>
  <c r="J1046" i="248"/>
  <c r="K522" i="248"/>
  <c r="J526" i="248"/>
  <c r="K262" i="248"/>
  <c r="J266" i="248"/>
  <c r="J2553" i="248"/>
  <c r="K2549" i="248"/>
  <c r="L2549" i="248" s="1"/>
  <c r="K574" i="248"/>
  <c r="J578" i="248"/>
  <c r="K1665" i="248"/>
  <c r="J1669" i="248"/>
  <c r="K1977" i="248"/>
  <c r="J1981" i="248"/>
  <c r="K1614" i="248"/>
  <c r="J1618" i="248"/>
  <c r="K1873" i="248"/>
  <c r="J1877" i="248"/>
  <c r="J2137" i="248"/>
  <c r="K2133" i="248"/>
  <c r="L2133" i="248" s="1"/>
  <c r="K1094" i="248"/>
  <c r="J1098" i="248"/>
  <c r="K730" i="248"/>
  <c r="J734" i="248"/>
  <c r="K470" i="248"/>
  <c r="J474" i="248"/>
  <c r="K1146" i="248"/>
  <c r="J1150" i="248"/>
  <c r="K1562" i="248"/>
  <c r="J1566" i="248"/>
  <c r="K1717" i="248"/>
  <c r="J1721" i="248"/>
  <c r="K1821" i="248"/>
  <c r="J1825" i="248"/>
  <c r="K1510" i="248"/>
  <c r="J1514" i="248"/>
  <c r="J2241" i="248"/>
  <c r="K2237" i="248"/>
  <c r="L2237" i="248" s="1"/>
  <c r="J2189" i="248"/>
  <c r="K2185" i="248"/>
  <c r="L2185" i="248" s="1"/>
  <c r="J2293" i="248"/>
  <c r="K2289" i="248"/>
  <c r="L2289" i="248" s="1"/>
  <c r="K2081" i="248"/>
  <c r="L2081" i="248" s="1"/>
  <c r="J2085" i="248"/>
  <c r="J2397" i="248"/>
  <c r="K2393" i="248"/>
  <c r="L2393" i="248" s="1"/>
  <c r="K1925" i="248"/>
  <c r="J1929" i="248"/>
  <c r="J2501" i="248"/>
  <c r="K2497" i="248"/>
  <c r="L2497" i="248" s="1"/>
  <c r="K1406" i="248"/>
  <c r="J1410" i="248"/>
  <c r="J2345" i="248"/>
  <c r="K2341" i="248"/>
  <c r="L2341" i="248" s="1"/>
  <c r="AD2" i="140"/>
  <c r="AL74" i="140"/>
  <c r="I54" i="305" l="1"/>
  <c r="L54" i="305" s="1"/>
  <c r="I106" i="305"/>
  <c r="L106" i="305" s="1"/>
  <c r="I158" i="305"/>
  <c r="L158" i="305" s="1"/>
  <c r="I210" i="305"/>
  <c r="L210" i="305" s="1"/>
  <c r="I262" i="305"/>
  <c r="L262" i="305" s="1"/>
  <c r="I314" i="305"/>
  <c r="L314" i="305" s="1"/>
  <c r="I366" i="305"/>
  <c r="L366" i="305" s="1"/>
  <c r="I418" i="305"/>
  <c r="L418" i="305" s="1"/>
  <c r="I470" i="305"/>
  <c r="L470" i="305" s="1"/>
  <c r="I2" i="305"/>
  <c r="L2" i="305" s="1"/>
  <c r="I106" i="248"/>
  <c r="L106" i="248" s="1"/>
  <c r="I158" i="248"/>
  <c r="L158" i="248" s="1"/>
  <c r="I210" i="248"/>
  <c r="L210" i="248" s="1"/>
  <c r="I262" i="248"/>
  <c r="L262" i="248" s="1"/>
  <c r="I314" i="248"/>
  <c r="L314" i="248" s="1"/>
  <c r="I366" i="248"/>
  <c r="L366" i="248" s="1"/>
  <c r="I418" i="248"/>
  <c r="L418" i="248" s="1"/>
  <c r="I470" i="248"/>
  <c r="L470" i="248" s="1"/>
  <c r="I522" i="248"/>
  <c r="L522" i="248" s="1"/>
  <c r="I574" i="248"/>
  <c r="L574" i="248" s="1"/>
  <c r="I626" i="248"/>
  <c r="L626" i="248" s="1"/>
  <c r="I678" i="248"/>
  <c r="L678" i="248" s="1"/>
  <c r="I730" i="248"/>
  <c r="L730" i="248" s="1"/>
  <c r="I782" i="248"/>
  <c r="L782" i="248" s="1"/>
  <c r="I834" i="248"/>
  <c r="L834" i="248" s="1"/>
  <c r="I886" i="248"/>
  <c r="L886" i="248" s="1"/>
  <c r="I938" i="248"/>
  <c r="L938" i="248" s="1"/>
  <c r="I990" i="248"/>
  <c r="L990" i="248" s="1"/>
  <c r="I1042" i="248"/>
  <c r="L1042" i="248" s="1"/>
  <c r="I1406" i="248"/>
  <c r="L1406" i="248" s="1"/>
  <c r="I1458" i="248"/>
  <c r="L1458" i="248" s="1"/>
  <c r="I1510" i="248"/>
  <c r="L1510" i="248" s="1"/>
  <c r="I1562" i="248"/>
  <c r="L1562" i="248" s="1"/>
  <c r="I1614" i="248"/>
  <c r="L1614" i="248" s="1"/>
  <c r="I1665" i="248"/>
  <c r="L1665" i="248" s="1"/>
  <c r="I1717" i="248"/>
  <c r="L1717" i="248" s="1"/>
  <c r="I1769" i="248"/>
  <c r="L1769" i="248" s="1"/>
  <c r="I1821" i="248"/>
  <c r="L1821" i="248" s="1"/>
  <c r="I1873" i="248"/>
  <c r="L1873" i="248" s="1"/>
  <c r="I1925" i="248"/>
  <c r="L1925" i="248" s="1"/>
  <c r="I1977" i="248"/>
  <c r="L1977" i="248" s="1"/>
  <c r="I2029" i="248"/>
  <c r="L2029" i="248" s="1"/>
  <c r="I1198" i="248" l="1"/>
  <c r="L1198" i="248" s="1"/>
  <c r="I1146" i="248"/>
  <c r="L1146" i="248" s="1"/>
  <c r="I1094" i="248"/>
  <c r="L1094" i="248" s="1"/>
  <c r="I1302" i="248"/>
  <c r="L1302" i="248" s="1"/>
  <c r="I1250" i="248"/>
  <c r="L1250" i="248" s="1"/>
  <c r="I1354" i="248"/>
  <c r="L1354" i="248" s="1"/>
  <c r="A10" i="248"/>
  <c r="A8" i="248"/>
  <c r="E60" i="180"/>
  <c r="J72" i="180"/>
  <c r="J68" i="180"/>
  <c r="J64" i="180"/>
  <c r="J60" i="180"/>
  <c r="AG45" i="140" l="1"/>
  <c r="AF34" i="140"/>
  <c r="AQ58" i="140"/>
  <c r="AF17" i="140"/>
  <c r="AF42" i="140"/>
  <c r="AG59" i="140"/>
  <c r="AG32" i="140"/>
  <c r="AF23" i="140"/>
  <c r="AG24" i="140"/>
  <c r="AF29" i="140"/>
  <c r="AG42" i="140"/>
  <c r="AP58" i="140"/>
  <c r="AF18" i="140"/>
  <c r="AG58" i="140"/>
  <c r="AF52" i="140"/>
  <c r="AF33" i="140"/>
  <c r="AF57" i="140"/>
  <c r="AG18" i="140"/>
  <c r="AF37" i="140"/>
  <c r="AG37" i="140"/>
  <c r="AG55" i="140"/>
  <c r="AQ54" i="140"/>
  <c r="AG13" i="140"/>
  <c r="AG38" i="140"/>
  <c r="AF24" i="140"/>
  <c r="AP56" i="140"/>
  <c r="AQ59" i="140"/>
  <c r="AF15" i="140"/>
  <c r="AG56" i="140"/>
  <c r="AG50" i="140"/>
  <c r="AG16" i="140"/>
  <c r="AF46" i="140"/>
  <c r="AG49" i="140"/>
  <c r="AG48" i="140"/>
  <c r="AG17" i="140"/>
  <c r="AQ53" i="140"/>
  <c r="AG33" i="140"/>
  <c r="AG14" i="140"/>
  <c r="AF19" i="140"/>
  <c r="AF50" i="140"/>
  <c r="AF58" i="140"/>
  <c r="AF13" i="140"/>
  <c r="AG46" i="140"/>
  <c r="AG11" i="140"/>
  <c r="AF16" i="140"/>
  <c r="AQ51" i="140"/>
  <c r="AG29" i="140"/>
  <c r="AG10" i="140"/>
  <c r="AF10" i="140"/>
  <c r="AG47" i="140"/>
  <c r="AG35" i="140"/>
  <c r="AG12" i="140"/>
  <c r="AG22" i="140"/>
  <c r="AG52" i="140"/>
  <c r="AF31" i="140"/>
  <c r="AF56" i="140"/>
  <c r="AG53" i="140"/>
  <c r="AF28" i="140"/>
  <c r="AG30" i="140"/>
  <c r="AP55" i="140"/>
  <c r="AG41" i="140"/>
  <c r="AF21" i="140"/>
  <c r="AG15" i="140"/>
  <c r="AG34" i="140"/>
  <c r="AF36" i="140"/>
  <c r="AG20" i="140"/>
  <c r="AP59" i="140"/>
  <c r="AF39" i="140"/>
  <c r="AG23" i="140"/>
  <c r="AF48" i="140"/>
  <c r="AG27" i="140"/>
  <c r="AQ50" i="140"/>
  <c r="AG39" i="140"/>
  <c r="AG44" i="140"/>
  <c r="AG54" i="140"/>
  <c r="AF35" i="140"/>
  <c r="AF43" i="140"/>
  <c r="AF54" i="140"/>
  <c r="AG40" i="140"/>
  <c r="AF20" i="140"/>
  <c r="AF47" i="140"/>
  <c r="AG21" i="140"/>
  <c r="AF25" i="140"/>
  <c r="AG28" i="140"/>
  <c r="AF40" i="140"/>
  <c r="AF55" i="140"/>
  <c r="AG25" i="140"/>
  <c r="AQ52" i="140"/>
  <c r="AG31" i="140"/>
  <c r="AF30" i="140"/>
  <c r="AF59" i="140"/>
  <c r="AG51" i="140"/>
  <c r="AF45" i="140"/>
  <c r="AG57" i="140"/>
  <c r="AF49" i="140"/>
  <c r="AG26" i="140"/>
  <c r="AQ55" i="140"/>
  <c r="AG19" i="140"/>
  <c r="AQ56" i="140"/>
  <c r="AG43" i="140"/>
  <c r="AF12" i="140"/>
  <c r="AP57" i="140"/>
  <c r="AF41" i="140"/>
  <c r="AQ57" i="140"/>
  <c r="AP50" i="140"/>
  <c r="AO54" i="140"/>
  <c r="AO52" i="140"/>
  <c r="AE44" i="140"/>
  <c r="AF53" i="140"/>
  <c r="AF22" i="140"/>
  <c r="AO58" i="140"/>
  <c r="AO56" i="140"/>
  <c r="AE38" i="140"/>
  <c r="AO59" i="140"/>
  <c r="AF27" i="140"/>
  <c r="AF26" i="140"/>
  <c r="AO53" i="140"/>
  <c r="AE51" i="140"/>
  <c r="AP53" i="140"/>
  <c r="AF14" i="140"/>
  <c r="AF51" i="140"/>
  <c r="AO57" i="140"/>
  <c r="AE55" i="140"/>
  <c r="AE59" i="140"/>
  <c r="AG36" i="140"/>
  <c r="AE56" i="140"/>
  <c r="AP51" i="140"/>
  <c r="AF32" i="140"/>
  <c r="AF38" i="140"/>
  <c r="AF44" i="140"/>
  <c r="AO55" i="140"/>
  <c r="AE53" i="140"/>
  <c r="AO51" i="140"/>
  <c r="AP54" i="140"/>
  <c r="AE57" i="140"/>
  <c r="AE35" i="140"/>
  <c r="AE33" i="140"/>
  <c r="AP52" i="140"/>
  <c r="AE54" i="140"/>
  <c r="AE52" i="140"/>
  <c r="AF11" i="140"/>
  <c r="AE49" i="140"/>
  <c r="AE41" i="140"/>
  <c r="AE16" i="140"/>
  <c r="AE30" i="140"/>
  <c r="AE26" i="140"/>
  <c r="AE48" i="140"/>
  <c r="AE36" i="140"/>
  <c r="AE29" i="140"/>
  <c r="AE46" i="140"/>
  <c r="AE32" i="140"/>
  <c r="AE23" i="140"/>
  <c r="AE58" i="140"/>
  <c r="AE50" i="140"/>
  <c r="AE42" i="140"/>
  <c r="AE31" i="140"/>
  <c r="AE21" i="140"/>
  <c r="AE27" i="140"/>
  <c r="AE20" i="140"/>
  <c r="AE28" i="140"/>
  <c r="AE47" i="140"/>
  <c r="AE39" i="140"/>
  <c r="AE25" i="140"/>
  <c r="AE18" i="140"/>
  <c r="AE13" i="140"/>
  <c r="AE40" i="140"/>
  <c r="AE37" i="140"/>
  <c r="AE17" i="140"/>
  <c r="AE45" i="140"/>
  <c r="AE24" i="140"/>
  <c r="AE12" i="140"/>
  <c r="AE14" i="140"/>
  <c r="AE43" i="140"/>
  <c r="AE34" i="140"/>
  <c r="AE22" i="140"/>
  <c r="AE15" i="140"/>
  <c r="AE11" i="140"/>
  <c r="AE19" i="140"/>
  <c r="B50" i="248"/>
  <c r="AK52" i="140" l="1"/>
  <c r="AK50" i="140"/>
  <c r="AL56" i="140"/>
  <c r="AC56" i="140"/>
  <c r="AL50" i="140"/>
  <c r="AC58" i="140"/>
  <c r="AC52" i="140"/>
  <c r="AC50" i="140"/>
  <c r="AK51" i="140"/>
  <c r="AK53" i="140"/>
  <c r="AC57" i="140"/>
  <c r="AK54" i="140"/>
  <c r="AL55" i="140"/>
  <c r="AK57" i="140"/>
  <c r="AL52" i="140"/>
  <c r="AC59" i="140"/>
  <c r="AL57" i="140"/>
  <c r="AK55" i="140"/>
  <c r="AC55" i="140"/>
  <c r="AL51" i="140"/>
  <c r="AC51" i="140"/>
  <c r="AN52" i="140"/>
  <c r="AV52" i="140" s="1"/>
  <c r="AJ52" i="140"/>
  <c r="AM52" i="140"/>
  <c r="AK58" i="140"/>
  <c r="AL53" i="140"/>
  <c r="AL58" i="140"/>
  <c r="AN54" i="140"/>
  <c r="AV54" i="140" s="1"/>
  <c r="AJ54" i="140"/>
  <c r="AM54" i="140"/>
  <c r="AM58" i="140"/>
  <c r="AN58" i="140"/>
  <c r="AV58" i="140" s="1"/>
  <c r="AJ58" i="140"/>
  <c r="AL59" i="140"/>
  <c r="AL54" i="140"/>
  <c r="AN51" i="140"/>
  <c r="AV51" i="140" s="1"/>
  <c r="AM51" i="140"/>
  <c r="AJ51" i="140"/>
  <c r="AK56" i="140"/>
  <c r="AN59" i="140"/>
  <c r="AV59" i="140" s="1"/>
  <c r="AM59" i="140"/>
  <c r="AJ59" i="140"/>
  <c r="AN53" i="140"/>
  <c r="AV53" i="140" s="1"/>
  <c r="AJ53" i="140"/>
  <c r="AM53" i="140"/>
  <c r="AM56" i="140"/>
  <c r="AJ56" i="140"/>
  <c r="AN56" i="140"/>
  <c r="AV56" i="140" s="1"/>
  <c r="AC53" i="140"/>
  <c r="AK59" i="140"/>
  <c r="AN57" i="140"/>
  <c r="AV57" i="140" s="1"/>
  <c r="AM57" i="140"/>
  <c r="AJ57" i="140"/>
  <c r="AC54" i="140"/>
  <c r="AJ55" i="140"/>
  <c r="AM55" i="140"/>
  <c r="AN55" i="140"/>
  <c r="AV55" i="140" s="1"/>
  <c r="G22" i="243"/>
  <c r="I22" i="243"/>
  <c r="G23" i="243"/>
  <c r="I23" i="243"/>
  <c r="AI52" i="140" l="1"/>
  <c r="AI56" i="140"/>
  <c r="AI53" i="140"/>
  <c r="AI51" i="140"/>
  <c r="AI58" i="140"/>
  <c r="AI55" i="140"/>
  <c r="AI54" i="140"/>
  <c r="AI57" i="140"/>
  <c r="AI59" i="140"/>
  <c r="H22" i="243"/>
  <c r="H23" i="243"/>
  <c r="E40" i="248" l="1"/>
  <c r="C14" i="307" s="1"/>
  <c r="C38" i="307" s="1"/>
  <c r="P70" i="140" l="1"/>
  <c r="Q70" i="140" s="1"/>
  <c r="X70" i="140"/>
  <c r="G422" i="305" s="1"/>
  <c r="W70" i="140"/>
  <c r="D425" i="305" s="1"/>
  <c r="C425" i="305" s="1"/>
  <c r="Y70" i="140"/>
  <c r="P71" i="140"/>
  <c r="Q71" i="140" s="1"/>
  <c r="X71" i="140"/>
  <c r="G474" i="305" s="1"/>
  <c r="W71" i="140"/>
  <c r="D477" i="305" s="1"/>
  <c r="C477" i="305" s="1"/>
  <c r="Y71" i="140"/>
  <c r="L472" i="305" l="1"/>
  <c r="F474" i="305"/>
  <c r="D474" i="305"/>
  <c r="C474" i="305" s="1"/>
  <c r="D422" i="305"/>
  <c r="C422" i="305" s="1"/>
  <c r="F422" i="305"/>
  <c r="L420" i="305"/>
  <c r="C4" i="307"/>
  <c r="E39" i="248"/>
  <c r="E29" i="248"/>
  <c r="E19" i="248"/>
  <c r="E38" i="248"/>
  <c r="E28" i="248"/>
  <c r="E18" i="248"/>
  <c r="E37" i="248"/>
  <c r="E26" i="248"/>
  <c r="C8" i="307" s="1"/>
  <c r="C32" i="307" s="1"/>
  <c r="E17" i="248"/>
  <c r="E35" i="248"/>
  <c r="C12" i="307" s="1"/>
  <c r="C36" i="307" s="1"/>
  <c r="E25" i="248"/>
  <c r="E34" i="248"/>
  <c r="E24" i="248"/>
  <c r="E33" i="248"/>
  <c r="E23" i="248"/>
  <c r="E30" i="248"/>
  <c r="E31" i="248"/>
  <c r="C10" i="307" s="1"/>
  <c r="C34" i="307" s="1"/>
  <c r="E21" i="248"/>
  <c r="C6" i="307" s="1"/>
  <c r="E20" i="248"/>
  <c r="AA70" i="140"/>
  <c r="AB71" i="140"/>
  <c r="AA71" i="140"/>
  <c r="AB70" i="140"/>
  <c r="G37" i="247"/>
  <c r="I37" i="247"/>
  <c r="G45" i="247"/>
  <c r="I45" i="247"/>
  <c r="G46" i="247"/>
  <c r="I46" i="247"/>
  <c r="I47" i="247"/>
  <c r="G47" i="247"/>
  <c r="I36" i="247"/>
  <c r="G36" i="247"/>
  <c r="I34" i="247"/>
  <c r="G34" i="247"/>
  <c r="I33" i="247"/>
  <c r="G33" i="247"/>
  <c r="I32" i="247"/>
  <c r="G32" i="247"/>
  <c r="I25" i="247"/>
  <c r="G25" i="247"/>
  <c r="I24" i="247"/>
  <c r="G24" i="247"/>
  <c r="I23" i="247"/>
  <c r="G23" i="247"/>
  <c r="I21" i="247"/>
  <c r="G21" i="247"/>
  <c r="I20" i="247"/>
  <c r="G20" i="247"/>
  <c r="I19" i="247"/>
  <c r="G19" i="247"/>
  <c r="I18" i="247"/>
  <c r="G18" i="247"/>
  <c r="I17" i="247"/>
  <c r="G17" i="247"/>
  <c r="I16" i="247"/>
  <c r="G16" i="247"/>
  <c r="I15" i="247"/>
  <c r="G15" i="247"/>
  <c r="I14" i="247"/>
  <c r="G14" i="247"/>
  <c r="I13" i="247"/>
  <c r="G13" i="247"/>
  <c r="I12" i="247"/>
  <c r="G12" i="247"/>
  <c r="I11" i="247"/>
  <c r="G11" i="247"/>
  <c r="I10" i="247"/>
  <c r="G10" i="247"/>
  <c r="I9" i="247"/>
  <c r="G9" i="247"/>
  <c r="I8" i="247"/>
  <c r="G8" i="247"/>
  <c r="I7" i="247"/>
  <c r="G7" i="247"/>
  <c r="M5" i="246"/>
  <c r="L5" i="246"/>
  <c r="K5" i="246"/>
  <c r="O431" i="305" l="1"/>
  <c r="O460" i="305" s="1"/>
  <c r="L460" i="305" s="1"/>
  <c r="I460" i="305" s="1"/>
  <c r="O483" i="305"/>
  <c r="C28" i="307"/>
  <c r="C30" i="307"/>
  <c r="H47" i="247"/>
  <c r="H45" i="247"/>
  <c r="I35" i="247"/>
  <c r="I6" i="247"/>
  <c r="E16" i="248"/>
  <c r="C5" i="307" s="1"/>
  <c r="C29" i="307" s="1"/>
  <c r="H32" i="247"/>
  <c r="H14" i="247"/>
  <c r="E36" i="248"/>
  <c r="C13" i="307" s="1"/>
  <c r="C37" i="307" s="1"/>
  <c r="E27" i="248"/>
  <c r="C9" i="307" s="1"/>
  <c r="E32" i="248"/>
  <c r="C11" i="307" s="1"/>
  <c r="C35" i="307" s="1"/>
  <c r="E22" i="248"/>
  <c r="C7" i="307" s="1"/>
  <c r="C31" i="307" s="1"/>
  <c r="H12" i="247"/>
  <c r="H34" i="247"/>
  <c r="H33" i="247"/>
  <c r="H37" i="247"/>
  <c r="Z71" i="140"/>
  <c r="Z70" i="140"/>
  <c r="H23" i="247"/>
  <c r="H19" i="247"/>
  <c r="H21" i="247"/>
  <c r="H8" i="247"/>
  <c r="H10" i="247"/>
  <c r="H25" i="247"/>
  <c r="H24" i="247"/>
  <c r="H9" i="247"/>
  <c r="H20" i="247"/>
  <c r="H17" i="247"/>
  <c r="H36" i="247"/>
  <c r="H35" i="247" s="1"/>
  <c r="F27" i="1" s="1"/>
  <c r="G35" i="247"/>
  <c r="E27" i="1" s="1"/>
  <c r="H46" i="247"/>
  <c r="H11" i="247"/>
  <c r="H13" i="247"/>
  <c r="H16" i="247"/>
  <c r="H7" i="247"/>
  <c r="G6" i="247"/>
  <c r="H15" i="247"/>
  <c r="H18" i="247"/>
  <c r="I22" i="247"/>
  <c r="G22" i="247"/>
  <c r="E26" i="1" s="1"/>
  <c r="O455" i="305" l="1"/>
  <c r="L455" i="305" s="1"/>
  <c r="I455" i="305" s="1"/>
  <c r="O456" i="305"/>
  <c r="L456" i="305" s="1"/>
  <c r="I456" i="305" s="1"/>
  <c r="L431" i="305"/>
  <c r="I431" i="305" s="1"/>
  <c r="O435" i="305"/>
  <c r="L435" i="305" s="1"/>
  <c r="I435" i="305" s="1"/>
  <c r="O453" i="305"/>
  <c r="L453" i="305" s="1"/>
  <c r="I453" i="305" s="1"/>
  <c r="O433" i="305"/>
  <c r="L433" i="305" s="1"/>
  <c r="I433" i="305" s="1"/>
  <c r="O445" i="305"/>
  <c r="L445" i="305" s="1"/>
  <c r="I445" i="305" s="1"/>
  <c r="O436" i="305"/>
  <c r="L436" i="305" s="1"/>
  <c r="I436" i="305" s="1"/>
  <c r="O458" i="305"/>
  <c r="L458" i="305" s="1"/>
  <c r="O450" i="305"/>
  <c r="L450" i="305" s="1"/>
  <c r="I450" i="305" s="1"/>
  <c r="O437" i="305"/>
  <c r="L437" i="305" s="1"/>
  <c r="I437" i="305" s="1"/>
  <c r="O459" i="305"/>
  <c r="L459" i="305" s="1"/>
  <c r="O444" i="305"/>
  <c r="L444" i="305" s="1"/>
  <c r="I444" i="305" s="1"/>
  <c r="O446" i="305"/>
  <c r="L446" i="305" s="1"/>
  <c r="I446" i="305" s="1"/>
  <c r="O440" i="305"/>
  <c r="L440" i="305" s="1"/>
  <c r="I440" i="305" s="1"/>
  <c r="O442" i="305"/>
  <c r="L442" i="305" s="1"/>
  <c r="I442" i="305" s="1"/>
  <c r="O434" i="305"/>
  <c r="L434" i="305" s="1"/>
  <c r="I434" i="305" s="1"/>
  <c r="O439" i="305"/>
  <c r="L439" i="305" s="1"/>
  <c r="O441" i="305"/>
  <c r="L441" i="305" s="1"/>
  <c r="I441" i="305" s="1"/>
  <c r="O447" i="305"/>
  <c r="L447" i="305" s="1"/>
  <c r="I447" i="305" s="1"/>
  <c r="O451" i="305"/>
  <c r="L451" i="305" s="1"/>
  <c r="I451" i="305" s="1"/>
  <c r="O449" i="305"/>
  <c r="L449" i="305" s="1"/>
  <c r="O454" i="305"/>
  <c r="L454" i="305" s="1"/>
  <c r="I454" i="305" s="1"/>
  <c r="N426" i="305"/>
  <c r="AQ70" i="140" s="1"/>
  <c r="AL70" i="140" s="1"/>
  <c r="O501" i="305"/>
  <c r="L501" i="305" s="1"/>
  <c r="O506" i="305"/>
  <c r="L506" i="305" s="1"/>
  <c r="I506" i="305" s="1"/>
  <c r="O487" i="305"/>
  <c r="L487" i="305" s="1"/>
  <c r="I487" i="305" s="1"/>
  <c r="O489" i="305"/>
  <c r="L489" i="305" s="1"/>
  <c r="I489" i="305" s="1"/>
  <c r="O492" i="305"/>
  <c r="L492" i="305" s="1"/>
  <c r="I492" i="305" s="1"/>
  <c r="L483" i="305"/>
  <c r="I483" i="305" s="1"/>
  <c r="O488" i="305"/>
  <c r="L488" i="305" s="1"/>
  <c r="I488" i="305" s="1"/>
  <c r="O511" i="305"/>
  <c r="L511" i="305" s="1"/>
  <c r="O507" i="305"/>
  <c r="L507" i="305" s="1"/>
  <c r="I507" i="305" s="1"/>
  <c r="O491" i="305"/>
  <c r="L491" i="305" s="1"/>
  <c r="O497" i="305"/>
  <c r="L497" i="305" s="1"/>
  <c r="I497" i="305" s="1"/>
  <c r="O494" i="305"/>
  <c r="L494" i="305" s="1"/>
  <c r="I494" i="305" s="1"/>
  <c r="O503" i="305"/>
  <c r="L503" i="305" s="1"/>
  <c r="I503" i="305" s="1"/>
  <c r="O502" i="305"/>
  <c r="L502" i="305" s="1"/>
  <c r="I502" i="305" s="1"/>
  <c r="O499" i="305"/>
  <c r="L499" i="305" s="1"/>
  <c r="I499" i="305" s="1"/>
  <c r="O493" i="305"/>
  <c r="L493" i="305" s="1"/>
  <c r="I493" i="305" s="1"/>
  <c r="O505" i="305"/>
  <c r="L505" i="305" s="1"/>
  <c r="O508" i="305"/>
  <c r="L508" i="305" s="1"/>
  <c r="I508" i="305" s="1"/>
  <c r="O498" i="305"/>
  <c r="L498" i="305" s="1"/>
  <c r="I498" i="305" s="1"/>
  <c r="O510" i="305"/>
  <c r="L510" i="305" s="1"/>
  <c r="O486" i="305"/>
  <c r="L486" i="305" s="1"/>
  <c r="I486" i="305" s="1"/>
  <c r="O512" i="305"/>
  <c r="L512" i="305" s="1"/>
  <c r="O485" i="305"/>
  <c r="L485" i="305" s="1"/>
  <c r="O496" i="305"/>
  <c r="L496" i="305" s="1"/>
  <c r="C15" i="307"/>
  <c r="C33" i="307"/>
  <c r="C39" i="307" s="1"/>
  <c r="I5" i="247"/>
  <c r="H6" i="247"/>
  <c r="F25" i="1" s="1"/>
  <c r="E41" i="248"/>
  <c r="G5" i="247"/>
  <c r="E25" i="1"/>
  <c r="E24" i="1" s="1"/>
  <c r="AC25" i="140"/>
  <c r="AC11" i="140"/>
  <c r="AC46" i="140"/>
  <c r="AC48" i="140"/>
  <c r="AC47" i="140"/>
  <c r="AC49" i="140"/>
  <c r="AC45" i="140"/>
  <c r="AC44" i="140"/>
  <c r="AC43" i="140"/>
  <c r="AC42" i="140"/>
  <c r="AC41" i="140"/>
  <c r="AC40" i="140"/>
  <c r="AC39" i="140"/>
  <c r="AC38" i="140"/>
  <c r="AC37" i="140"/>
  <c r="AC36" i="140"/>
  <c r="AC35" i="140"/>
  <c r="AC34" i="140"/>
  <c r="AC33" i="140"/>
  <c r="AC32" i="140"/>
  <c r="AC31" i="140"/>
  <c r="AC30" i="140"/>
  <c r="AC29" i="140"/>
  <c r="AC28" i="140"/>
  <c r="AC27" i="140"/>
  <c r="AC26" i="140"/>
  <c r="AC24" i="140"/>
  <c r="AC23" i="140"/>
  <c r="AC22" i="140"/>
  <c r="AC21" i="140"/>
  <c r="AC20" i="140"/>
  <c r="AC19" i="140"/>
  <c r="AC18" i="140"/>
  <c r="AC17" i="140"/>
  <c r="AC16" i="140"/>
  <c r="AC15" i="140"/>
  <c r="AC14" i="140"/>
  <c r="AC13" i="140"/>
  <c r="AC12" i="140"/>
  <c r="H22" i="247"/>
  <c r="F26" i="1" s="1"/>
  <c r="F24" i="1" l="1"/>
  <c r="L461" i="305"/>
  <c r="L448" i="305"/>
  <c r="I449" i="305"/>
  <c r="I459" i="305"/>
  <c r="N425" i="305"/>
  <c r="L443" i="305"/>
  <c r="I439" i="305"/>
  <c r="L438" i="305"/>
  <c r="L452" i="305"/>
  <c r="I458" i="305"/>
  <c r="N424" i="305"/>
  <c r="AP70" i="140" s="1"/>
  <c r="AK70" i="140" s="1"/>
  <c r="L432" i="305"/>
  <c r="L513" i="305"/>
  <c r="I510" i="305"/>
  <c r="N476" i="305"/>
  <c r="AP71" i="140" s="1"/>
  <c r="AK71" i="140" s="1"/>
  <c r="L495" i="305"/>
  <c r="I496" i="305"/>
  <c r="L490" i="305"/>
  <c r="I491" i="305"/>
  <c r="I505" i="305"/>
  <c r="L504" i="305"/>
  <c r="I501" i="305"/>
  <c r="L500" i="305"/>
  <c r="N477" i="305"/>
  <c r="I511" i="305"/>
  <c r="L484" i="305"/>
  <c r="I485" i="305"/>
  <c r="I512" i="305"/>
  <c r="N478" i="305"/>
  <c r="AQ71" i="140" s="1"/>
  <c r="AL71" i="140" s="1"/>
  <c r="H5" i="247"/>
  <c r="J7" i="248"/>
  <c r="K2" i="248" s="1"/>
  <c r="L2" i="248" s="1"/>
  <c r="E47" i="248"/>
  <c r="E48" i="248" s="1"/>
  <c r="K33" i="244"/>
  <c r="J33" i="244"/>
  <c r="J31" i="244"/>
  <c r="I43" i="243"/>
  <c r="G43" i="243"/>
  <c r="I34" i="243"/>
  <c r="G34" i="243"/>
  <c r="I25" i="243"/>
  <c r="G25" i="243"/>
  <c r="I21" i="243"/>
  <c r="G21" i="243"/>
  <c r="I20" i="243"/>
  <c r="G20" i="243"/>
  <c r="I19" i="243"/>
  <c r="G19" i="243"/>
  <c r="I18" i="243"/>
  <c r="G18" i="243"/>
  <c r="I17" i="243"/>
  <c r="G17" i="243"/>
  <c r="I16" i="243"/>
  <c r="G16" i="243"/>
  <c r="I14" i="243"/>
  <c r="G14" i="243"/>
  <c r="I13" i="243"/>
  <c r="G13" i="243"/>
  <c r="I12" i="243"/>
  <c r="G12" i="243"/>
  <c r="I11" i="243"/>
  <c r="G11" i="243"/>
  <c r="I10" i="243"/>
  <c r="G10" i="243"/>
  <c r="I9" i="243"/>
  <c r="G9" i="243"/>
  <c r="I8" i="243"/>
  <c r="G8" i="243"/>
  <c r="I7" i="243"/>
  <c r="G7" i="243"/>
  <c r="P22" i="242"/>
  <c r="O22" i="242" s="1"/>
  <c r="I22" i="242"/>
  <c r="P21" i="242"/>
  <c r="I21" i="242"/>
  <c r="P20" i="242"/>
  <c r="I20" i="242"/>
  <c r="P19" i="242"/>
  <c r="K19" i="242"/>
  <c r="I19" i="242"/>
  <c r="J19" i="242" s="1"/>
  <c r="P18" i="242"/>
  <c r="I18" i="242"/>
  <c r="P17" i="242"/>
  <c r="I17" i="242"/>
  <c r="P16" i="242"/>
  <c r="I16" i="242"/>
  <c r="P15" i="242"/>
  <c r="I15" i="242"/>
  <c r="P14" i="242"/>
  <c r="I14" i="242"/>
  <c r="P13" i="242"/>
  <c r="I13" i="242"/>
  <c r="P12" i="242"/>
  <c r="I12" i="242"/>
  <c r="P11" i="242"/>
  <c r="N11" i="242" s="1"/>
  <c r="I11" i="242"/>
  <c r="P10" i="242"/>
  <c r="N10" i="242" s="1"/>
  <c r="I10" i="242"/>
  <c r="J10" i="242" s="1"/>
  <c r="P9" i="242"/>
  <c r="N9" i="242" s="1"/>
  <c r="I9" i="242"/>
  <c r="J9" i="242" s="1"/>
  <c r="P8" i="242"/>
  <c r="N8" i="242" s="1"/>
  <c r="I8" i="242"/>
  <c r="J8" i="242" s="1"/>
  <c r="P7" i="242"/>
  <c r="N7" i="242" s="1"/>
  <c r="I7" i="242"/>
  <c r="J7" i="242" s="1"/>
  <c r="O21" i="242" l="1"/>
  <c r="N21" i="242"/>
  <c r="N14" i="242"/>
  <c r="L14" i="242" s="1"/>
  <c r="J22" i="242"/>
  <c r="L22" i="242" s="1"/>
  <c r="J11" i="242"/>
  <c r="K11" i="242" s="1"/>
  <c r="K15" i="242"/>
  <c r="J15" i="242"/>
  <c r="L11" i="242"/>
  <c r="O15" i="242"/>
  <c r="M15" i="242" s="1"/>
  <c r="N15" i="242"/>
  <c r="L15" i="242" s="1"/>
  <c r="J12" i="242"/>
  <c r="K12" i="242" s="1"/>
  <c r="J16" i="242"/>
  <c r="K16" i="242" s="1"/>
  <c r="N19" i="242"/>
  <c r="L19" i="242" s="1"/>
  <c r="K18" i="242"/>
  <c r="J18" i="242"/>
  <c r="N18" i="242"/>
  <c r="L18" i="242" s="1"/>
  <c r="N12" i="242"/>
  <c r="L12" i="242" s="1"/>
  <c r="N16" i="242"/>
  <c r="L16" i="242" s="1"/>
  <c r="K20" i="242"/>
  <c r="J20" i="242"/>
  <c r="J13" i="242"/>
  <c r="K13" i="242" s="1"/>
  <c r="J17" i="242"/>
  <c r="K17" i="242" s="1"/>
  <c r="N20" i="242"/>
  <c r="L20" i="242" s="1"/>
  <c r="O13" i="242"/>
  <c r="M13" i="242" s="1"/>
  <c r="N13" i="242"/>
  <c r="N17" i="242"/>
  <c r="J21" i="242"/>
  <c r="K21" i="242" s="1"/>
  <c r="M21" i="242" s="1"/>
  <c r="J14" i="242"/>
  <c r="K14" i="242" s="1"/>
  <c r="L8" i="242"/>
  <c r="L9" i="242"/>
  <c r="L10" i="242"/>
  <c r="L509" i="305"/>
  <c r="L515" i="305" s="1"/>
  <c r="L516" i="305" s="1"/>
  <c r="L457" i="305"/>
  <c r="AE10" i="140"/>
  <c r="K31" i="244"/>
  <c r="H21" i="243"/>
  <c r="J6" i="248"/>
  <c r="K10" i="242"/>
  <c r="H14" i="243"/>
  <c r="K8" i="242"/>
  <c r="O10" i="242"/>
  <c r="G42" i="243"/>
  <c r="E13" i="1" s="1"/>
  <c r="H5" i="244"/>
  <c r="E22" i="1" s="1"/>
  <c r="I33" i="243"/>
  <c r="K9" i="242"/>
  <c r="O9" i="242"/>
  <c r="H13" i="243"/>
  <c r="J32" i="244"/>
  <c r="I42" i="243"/>
  <c r="G33" i="243"/>
  <c r="E12" i="1" s="1"/>
  <c r="I6" i="243"/>
  <c r="H20" i="243"/>
  <c r="H18" i="243"/>
  <c r="H19" i="243"/>
  <c r="G24" i="243"/>
  <c r="E11" i="1" s="1"/>
  <c r="G15" i="243"/>
  <c r="E10" i="1" s="1"/>
  <c r="L5" i="245"/>
  <c r="J8" i="245"/>
  <c r="J6" i="245"/>
  <c r="H5" i="245"/>
  <c r="E23" i="1" s="1"/>
  <c r="K7" i="245"/>
  <c r="K7" i="244"/>
  <c r="J7" i="244"/>
  <c r="J6" i="244"/>
  <c r="M6" i="244" s="1"/>
  <c r="H11" i="243"/>
  <c r="I24" i="243"/>
  <c r="H10" i="243"/>
  <c r="I15" i="243"/>
  <c r="H43" i="243"/>
  <c r="H17" i="243"/>
  <c r="H12" i="243"/>
  <c r="H9" i="243"/>
  <c r="P6" i="242"/>
  <c r="P5" i="242" s="1"/>
  <c r="I6" i="242"/>
  <c r="I5" i="242" s="1"/>
  <c r="K6" i="245"/>
  <c r="M5" i="245"/>
  <c r="H7" i="243"/>
  <c r="G6" i="243"/>
  <c r="K8" i="245"/>
  <c r="I5" i="245"/>
  <c r="C10" i="11" s="1"/>
  <c r="K9" i="245"/>
  <c r="H8" i="243"/>
  <c r="H16" i="243"/>
  <c r="H25" i="243"/>
  <c r="H34" i="243"/>
  <c r="J7" i="245"/>
  <c r="J9" i="245"/>
  <c r="I5" i="244"/>
  <c r="C9" i="11" s="1"/>
  <c r="K32" i="244"/>
  <c r="L5" i="244"/>
  <c r="L17" i="242" l="1"/>
  <c r="O17" i="242"/>
  <c r="M17" i="242" s="1"/>
  <c r="O18" i="242"/>
  <c r="M18" i="242" s="1"/>
  <c r="O12" i="242"/>
  <c r="M12" i="242" s="1"/>
  <c r="L13" i="242"/>
  <c r="K22" i="242"/>
  <c r="M22" i="242" s="1"/>
  <c r="O14" i="242"/>
  <c r="M14" i="242" s="1"/>
  <c r="O20" i="242"/>
  <c r="M20" i="242" s="1"/>
  <c r="O16" i="242"/>
  <c r="M16" i="242" s="1"/>
  <c r="O19" i="242"/>
  <c r="M19" i="242" s="1"/>
  <c r="L21" i="242"/>
  <c r="M10" i="242"/>
  <c r="M9" i="242"/>
  <c r="N475" i="305"/>
  <c r="L463" i="305"/>
  <c r="L464" i="305" s="1"/>
  <c r="N423" i="305"/>
  <c r="C8" i="11"/>
  <c r="I66" i="180"/>
  <c r="I62" i="180"/>
  <c r="G5" i="243"/>
  <c r="I5" i="243"/>
  <c r="E21" i="1"/>
  <c r="O11" i="242"/>
  <c r="M11" i="242" s="1"/>
  <c r="J6" i="242"/>
  <c r="J5" i="242" s="1"/>
  <c r="E7" i="1" s="1"/>
  <c r="E6" i="1" s="1"/>
  <c r="K7" i="242"/>
  <c r="K6" i="242" s="1"/>
  <c r="K5" i="242" s="1"/>
  <c r="C7" i="11" s="1"/>
  <c r="C6" i="11" s="1"/>
  <c r="H24" i="243"/>
  <c r="F11" i="1" s="1"/>
  <c r="G11" i="1" s="1"/>
  <c r="J66" i="180" s="1"/>
  <c r="O8" i="242"/>
  <c r="M8" i="242" s="1"/>
  <c r="N6" i="242"/>
  <c r="N5" i="242" s="1"/>
  <c r="L7" i="242"/>
  <c r="H33" i="243"/>
  <c r="F12" i="1" s="1"/>
  <c r="G12" i="1" s="1"/>
  <c r="O7" i="242"/>
  <c r="H42" i="243"/>
  <c r="F13" i="1" s="1"/>
  <c r="G13" i="1" s="1"/>
  <c r="J62" i="180" s="1"/>
  <c r="J5" i="245"/>
  <c r="F23" i="1" s="1"/>
  <c r="J5" i="244"/>
  <c r="F22" i="1" s="1"/>
  <c r="H15" i="243"/>
  <c r="F10" i="1" s="1"/>
  <c r="G10" i="1" s="1"/>
  <c r="E9" i="1"/>
  <c r="H6" i="243"/>
  <c r="K6" i="244"/>
  <c r="K5" i="244" s="1"/>
  <c r="D9" i="11" s="1"/>
  <c r="M5" i="244"/>
  <c r="K5" i="245"/>
  <c r="D10" i="11" s="1"/>
  <c r="AO71" i="140" l="1"/>
  <c r="N474" i="305"/>
  <c r="N470" i="305"/>
  <c r="O470" i="305" s="1"/>
  <c r="AO70" i="140"/>
  <c r="N418" i="305"/>
  <c r="O418" i="305" s="1"/>
  <c r="N422" i="305"/>
  <c r="C5" i="11"/>
  <c r="D8" i="11"/>
  <c r="F9" i="1"/>
  <c r="F8" i="1" s="1"/>
  <c r="H5" i="243"/>
  <c r="F21" i="1"/>
  <c r="E8" i="1"/>
  <c r="L6" i="242"/>
  <c r="L5" i="242" s="1"/>
  <c r="F7" i="1" s="1"/>
  <c r="F6" i="1" s="1"/>
  <c r="M7" i="242"/>
  <c r="M6" i="242" s="1"/>
  <c r="M5" i="242" s="1"/>
  <c r="D7" i="11" s="1"/>
  <c r="D6" i="11" s="1"/>
  <c r="O6" i="242"/>
  <c r="O5" i="242" s="1"/>
  <c r="AN71" i="140" l="1"/>
  <c r="AM71" i="140"/>
  <c r="AJ71" i="140"/>
  <c r="AI71" i="140" s="1"/>
  <c r="AM70" i="140"/>
  <c r="AN70" i="140"/>
  <c r="AJ70" i="140"/>
  <c r="AI70" i="140" s="1"/>
  <c r="D5" i="11"/>
  <c r="F5" i="1"/>
  <c r="E5" i="1"/>
  <c r="D63" i="180"/>
  <c r="E9" i="11"/>
  <c r="E10" i="11"/>
  <c r="E8" i="11" l="1"/>
  <c r="P66" i="140"/>
  <c r="Q66" i="140" s="1"/>
  <c r="X66" i="140"/>
  <c r="G214" i="305" s="1"/>
  <c r="W66" i="140"/>
  <c r="D217" i="305" s="1"/>
  <c r="C217" i="305" s="1"/>
  <c r="Y66" i="140"/>
  <c r="P67" i="140"/>
  <c r="Q67" i="140" s="1"/>
  <c r="X67" i="140"/>
  <c r="G266" i="305" s="1"/>
  <c r="W67" i="140"/>
  <c r="D269" i="305" s="1"/>
  <c r="C269" i="305" s="1"/>
  <c r="Y67" i="140"/>
  <c r="P68" i="140"/>
  <c r="Q68" i="140" s="1"/>
  <c r="X68" i="140"/>
  <c r="G318" i="305" s="1"/>
  <c r="W68" i="140"/>
  <c r="D321" i="305" s="1"/>
  <c r="C321" i="305" s="1"/>
  <c r="Y68" i="140"/>
  <c r="P69" i="140"/>
  <c r="Q69" i="140" s="1"/>
  <c r="X69" i="140"/>
  <c r="G370" i="305" s="1"/>
  <c r="W69" i="140"/>
  <c r="D373" i="305" s="1"/>
  <c r="C373" i="305" s="1"/>
  <c r="Y69" i="140"/>
  <c r="F266" i="305" l="1"/>
  <c r="L264" i="305"/>
  <c r="L368" i="305"/>
  <c r="F370" i="305"/>
  <c r="D318" i="305"/>
  <c r="C318" i="305" s="1"/>
  <c r="D214" i="305"/>
  <c r="C214" i="305" s="1"/>
  <c r="L212" i="305"/>
  <c r="F214" i="305"/>
  <c r="F318" i="305"/>
  <c r="L316" i="305"/>
  <c r="D370" i="305"/>
  <c r="C370" i="305" s="1"/>
  <c r="D266" i="305"/>
  <c r="C266" i="305" s="1"/>
  <c r="AA66" i="140"/>
  <c r="AB67" i="140"/>
  <c r="AB66" i="140"/>
  <c r="AA68" i="140"/>
  <c r="AB68" i="140"/>
  <c r="AB69" i="140"/>
  <c r="AA67" i="140"/>
  <c r="AA69" i="140"/>
  <c r="O223" i="305" l="1"/>
  <c r="O242" i="305" s="1"/>
  <c r="L242" i="305" s="1"/>
  <c r="I242" i="305" s="1"/>
  <c r="O275" i="305"/>
  <c r="O293" i="305" s="1"/>
  <c r="L293" i="305" s="1"/>
  <c r="O379" i="305"/>
  <c r="O327" i="305"/>
  <c r="Z66" i="140"/>
  <c r="Z67" i="140"/>
  <c r="Z69" i="140"/>
  <c r="Z68" i="140"/>
  <c r="X10" i="140"/>
  <c r="G6" i="248" s="1"/>
  <c r="O294" i="305" l="1"/>
  <c r="L294" i="305" s="1"/>
  <c r="I294" i="305" s="1"/>
  <c r="O246" i="305"/>
  <c r="L246" i="305" s="1"/>
  <c r="I246" i="305" s="1"/>
  <c r="O245" i="305"/>
  <c r="L245" i="305" s="1"/>
  <c r="I245" i="305" s="1"/>
  <c r="O243" i="305"/>
  <c r="L243" i="305" s="1"/>
  <c r="I243" i="305" s="1"/>
  <c r="O232" i="305"/>
  <c r="L232" i="305" s="1"/>
  <c r="I232" i="305" s="1"/>
  <c r="O226" i="305"/>
  <c r="L226" i="305" s="1"/>
  <c r="I226" i="305" s="1"/>
  <c r="O289" i="305"/>
  <c r="L289" i="305" s="1"/>
  <c r="I289" i="305" s="1"/>
  <c r="O227" i="305"/>
  <c r="L227" i="305" s="1"/>
  <c r="I227" i="305" s="1"/>
  <c r="O300" i="305"/>
  <c r="L300" i="305" s="1"/>
  <c r="I300" i="305" s="1"/>
  <c r="O298" i="305"/>
  <c r="L298" i="305" s="1"/>
  <c r="I298" i="305" s="1"/>
  <c r="O304" i="305"/>
  <c r="L304" i="305" s="1"/>
  <c r="N270" i="305" s="1"/>
  <c r="AQ67" i="140" s="1"/>
  <c r="AL67" i="140" s="1"/>
  <c r="O281" i="305"/>
  <c r="L281" i="305" s="1"/>
  <c r="I281" i="305" s="1"/>
  <c r="O236" i="305"/>
  <c r="L236" i="305" s="1"/>
  <c r="I236" i="305" s="1"/>
  <c r="O234" i="305"/>
  <c r="L234" i="305" s="1"/>
  <c r="I234" i="305" s="1"/>
  <c r="O279" i="305"/>
  <c r="L279" i="305" s="1"/>
  <c r="I279" i="305" s="1"/>
  <c r="O299" i="305"/>
  <c r="L299" i="305" s="1"/>
  <c r="I299" i="305" s="1"/>
  <c r="O225" i="305"/>
  <c r="L225" i="305" s="1"/>
  <c r="I225" i="305" s="1"/>
  <c r="O251" i="305"/>
  <c r="L251" i="305" s="1"/>
  <c r="N217" i="305" s="1"/>
  <c r="O250" i="305"/>
  <c r="L250" i="305" s="1"/>
  <c r="O239" i="305"/>
  <c r="L239" i="305" s="1"/>
  <c r="I239" i="305" s="1"/>
  <c r="O231" i="305"/>
  <c r="L231" i="305" s="1"/>
  <c r="I231" i="305" s="1"/>
  <c r="O248" i="305"/>
  <c r="L248" i="305" s="1"/>
  <c r="I248" i="305" s="1"/>
  <c r="L223" i="305"/>
  <c r="I223" i="305" s="1"/>
  <c r="O278" i="305"/>
  <c r="L278" i="305" s="1"/>
  <c r="I278" i="305" s="1"/>
  <c r="O233" i="305"/>
  <c r="L233" i="305" s="1"/>
  <c r="I233" i="305" s="1"/>
  <c r="O247" i="305"/>
  <c r="L247" i="305" s="1"/>
  <c r="I247" i="305" s="1"/>
  <c r="O241" i="305"/>
  <c r="L241" i="305" s="1"/>
  <c r="I241" i="305" s="1"/>
  <c r="O252" i="305"/>
  <c r="L252" i="305" s="1"/>
  <c r="O237" i="305"/>
  <c r="L237" i="305" s="1"/>
  <c r="I237" i="305" s="1"/>
  <c r="O238" i="305"/>
  <c r="L238" i="305" s="1"/>
  <c r="I238" i="305" s="1"/>
  <c r="O229" i="305"/>
  <c r="L229" i="305" s="1"/>
  <c r="I229" i="305" s="1"/>
  <c r="O228" i="305"/>
  <c r="L228" i="305" s="1"/>
  <c r="I228" i="305" s="1"/>
  <c r="O284" i="305"/>
  <c r="L284" i="305" s="1"/>
  <c r="I284" i="305" s="1"/>
  <c r="O295" i="305"/>
  <c r="L295" i="305" s="1"/>
  <c r="I295" i="305" s="1"/>
  <c r="O280" i="305"/>
  <c r="L280" i="305" s="1"/>
  <c r="I280" i="305" s="1"/>
  <c r="O285" i="305"/>
  <c r="L285" i="305" s="1"/>
  <c r="I285" i="305" s="1"/>
  <c r="O291" i="305"/>
  <c r="L291" i="305" s="1"/>
  <c r="I291" i="305" s="1"/>
  <c r="O288" i="305"/>
  <c r="L288" i="305" s="1"/>
  <c r="I288" i="305" s="1"/>
  <c r="L275" i="305"/>
  <c r="I275" i="305" s="1"/>
  <c r="O290" i="305"/>
  <c r="L290" i="305" s="1"/>
  <c r="I290" i="305" s="1"/>
  <c r="O297" i="305"/>
  <c r="L297" i="305" s="1"/>
  <c r="O303" i="305"/>
  <c r="L303" i="305" s="1"/>
  <c r="O277" i="305"/>
  <c r="L277" i="305" s="1"/>
  <c r="O286" i="305"/>
  <c r="L286" i="305" s="1"/>
  <c r="I286" i="305" s="1"/>
  <c r="O302" i="305"/>
  <c r="L302" i="305" s="1"/>
  <c r="O283" i="305"/>
  <c r="L283" i="305" s="1"/>
  <c r="I283" i="305" s="1"/>
  <c r="O399" i="305"/>
  <c r="L399" i="305" s="1"/>
  <c r="I399" i="305" s="1"/>
  <c r="O397" i="305"/>
  <c r="L397" i="305" s="1"/>
  <c r="O393" i="305"/>
  <c r="L393" i="305" s="1"/>
  <c r="I393" i="305" s="1"/>
  <c r="L379" i="305"/>
  <c r="I379" i="305" s="1"/>
  <c r="O382" i="305"/>
  <c r="L382" i="305" s="1"/>
  <c r="I382" i="305" s="1"/>
  <c r="O384" i="305"/>
  <c r="L384" i="305" s="1"/>
  <c r="I384" i="305" s="1"/>
  <c r="O392" i="305"/>
  <c r="L392" i="305" s="1"/>
  <c r="O401" i="305"/>
  <c r="L401" i="305" s="1"/>
  <c r="O403" i="305"/>
  <c r="L403" i="305" s="1"/>
  <c r="I403" i="305" s="1"/>
  <c r="O398" i="305"/>
  <c r="L398" i="305" s="1"/>
  <c r="I398" i="305" s="1"/>
  <c r="O394" i="305"/>
  <c r="L394" i="305" s="1"/>
  <c r="I394" i="305" s="1"/>
  <c r="O389" i="305"/>
  <c r="L389" i="305" s="1"/>
  <c r="I389" i="305" s="1"/>
  <c r="O406" i="305"/>
  <c r="L406" i="305" s="1"/>
  <c r="O387" i="305"/>
  <c r="L387" i="305" s="1"/>
  <c r="O385" i="305"/>
  <c r="L385" i="305" s="1"/>
  <c r="I385" i="305" s="1"/>
  <c r="O388" i="305"/>
  <c r="L388" i="305" s="1"/>
  <c r="I388" i="305" s="1"/>
  <c r="O408" i="305"/>
  <c r="L408" i="305" s="1"/>
  <c r="O404" i="305"/>
  <c r="L404" i="305" s="1"/>
  <c r="I404" i="305" s="1"/>
  <c r="O390" i="305"/>
  <c r="L390" i="305" s="1"/>
  <c r="I390" i="305" s="1"/>
  <c r="O383" i="305"/>
  <c r="L383" i="305" s="1"/>
  <c r="I383" i="305" s="1"/>
  <c r="O407" i="305"/>
  <c r="L407" i="305" s="1"/>
  <c r="O381" i="305"/>
  <c r="L381" i="305" s="1"/>
  <c r="O402" i="305"/>
  <c r="L402" i="305" s="1"/>
  <c r="I402" i="305" s="1"/>
  <c r="O395" i="305"/>
  <c r="L395" i="305" s="1"/>
  <c r="I395" i="305" s="1"/>
  <c r="I293" i="305"/>
  <c r="F6" i="248"/>
  <c r="O343" i="305"/>
  <c r="L343" i="305" s="1"/>
  <c r="I343" i="305" s="1"/>
  <c r="O340" i="305"/>
  <c r="L340" i="305" s="1"/>
  <c r="O341" i="305"/>
  <c r="L341" i="305" s="1"/>
  <c r="I341" i="305" s="1"/>
  <c r="O330" i="305"/>
  <c r="L330" i="305" s="1"/>
  <c r="I330" i="305" s="1"/>
  <c r="O331" i="305"/>
  <c r="L331" i="305" s="1"/>
  <c r="I331" i="305" s="1"/>
  <c r="O336" i="305"/>
  <c r="L336" i="305" s="1"/>
  <c r="I336" i="305" s="1"/>
  <c r="O351" i="305"/>
  <c r="L351" i="305" s="1"/>
  <c r="I351" i="305" s="1"/>
  <c r="O352" i="305"/>
  <c r="L352" i="305" s="1"/>
  <c r="I352" i="305" s="1"/>
  <c r="O355" i="305"/>
  <c r="L355" i="305" s="1"/>
  <c r="O335" i="305"/>
  <c r="L335" i="305" s="1"/>
  <c r="O342" i="305"/>
  <c r="L342" i="305" s="1"/>
  <c r="I342" i="305" s="1"/>
  <c r="O337" i="305"/>
  <c r="L337" i="305" s="1"/>
  <c r="I337" i="305" s="1"/>
  <c r="O349" i="305"/>
  <c r="L349" i="305" s="1"/>
  <c r="O356" i="305"/>
  <c r="L356" i="305" s="1"/>
  <c r="O329" i="305"/>
  <c r="L329" i="305" s="1"/>
  <c r="O345" i="305"/>
  <c r="L345" i="305" s="1"/>
  <c r="O347" i="305"/>
  <c r="L347" i="305" s="1"/>
  <c r="I347" i="305" s="1"/>
  <c r="O350" i="305"/>
  <c r="L350" i="305" s="1"/>
  <c r="I350" i="305" s="1"/>
  <c r="O346" i="305"/>
  <c r="L346" i="305" s="1"/>
  <c r="I346" i="305" s="1"/>
  <c r="O338" i="305"/>
  <c r="L338" i="305" s="1"/>
  <c r="I338" i="305" s="1"/>
  <c r="O332" i="305"/>
  <c r="L332" i="305" s="1"/>
  <c r="I332" i="305" s="1"/>
  <c r="O354" i="305"/>
  <c r="L354" i="305" s="1"/>
  <c r="L327" i="305"/>
  <c r="I327" i="305" s="1"/>
  <c r="O333" i="305"/>
  <c r="L333" i="305" s="1"/>
  <c r="I333" i="305" s="1"/>
  <c r="X63" i="140"/>
  <c r="G58" i="305" s="1"/>
  <c r="W63" i="140"/>
  <c r="D61" i="305" s="1"/>
  <c r="C61" i="305" s="1"/>
  <c r="Y63" i="140"/>
  <c r="X64" i="140"/>
  <c r="G110" i="305" s="1"/>
  <c r="W64" i="140"/>
  <c r="D113" i="305" s="1"/>
  <c r="C113" i="305" s="1"/>
  <c r="Y64" i="140"/>
  <c r="X65" i="140"/>
  <c r="G162" i="305" s="1"/>
  <c r="W65" i="140"/>
  <c r="D165" i="305" s="1"/>
  <c r="C165" i="305" s="1"/>
  <c r="Y65" i="140"/>
  <c r="Y62" i="140"/>
  <c r="W62" i="140"/>
  <c r="X62" i="140"/>
  <c r="G6" i="305" s="1"/>
  <c r="P63" i="140"/>
  <c r="Q63" i="140" s="1"/>
  <c r="P64" i="140"/>
  <c r="Q64" i="140" s="1"/>
  <c r="P65" i="140"/>
  <c r="Q65" i="140" s="1"/>
  <c r="P62" i="140"/>
  <c r="X45" i="140"/>
  <c r="G1825" i="248" s="1"/>
  <c r="W45" i="140"/>
  <c r="D1828" i="248" s="1"/>
  <c r="C1828" i="248" s="1"/>
  <c r="Y45" i="140"/>
  <c r="X46" i="140"/>
  <c r="G1877" i="248" s="1"/>
  <c r="W46" i="140"/>
  <c r="D1880" i="248" s="1"/>
  <c r="C1880" i="248" s="1"/>
  <c r="Y46" i="140"/>
  <c r="X47" i="140"/>
  <c r="G1929" i="248" s="1"/>
  <c r="W47" i="140"/>
  <c r="D1932" i="248" s="1"/>
  <c r="C1932" i="248" s="1"/>
  <c r="Y47" i="140"/>
  <c r="X48" i="140"/>
  <c r="G1981" i="248" s="1"/>
  <c r="W48" i="140"/>
  <c r="D1984" i="248" s="1"/>
  <c r="C1984" i="248" s="1"/>
  <c r="Y48" i="140"/>
  <c r="X49" i="140"/>
  <c r="G2033" i="248" s="1"/>
  <c r="W49" i="140"/>
  <c r="D2036" i="248" s="1"/>
  <c r="C2036" i="248" s="1"/>
  <c r="Y49" i="140"/>
  <c r="P11" i="140"/>
  <c r="AD11" i="140" s="1"/>
  <c r="AU11" i="140" s="1"/>
  <c r="P12" i="140"/>
  <c r="AD12" i="140" s="1"/>
  <c r="AU12" i="140" s="1"/>
  <c r="P13" i="140"/>
  <c r="AD13" i="140" s="1"/>
  <c r="AU13" i="140" s="1"/>
  <c r="AD14" i="140"/>
  <c r="AU14" i="140" s="1"/>
  <c r="AD15" i="140"/>
  <c r="AU15" i="140" s="1"/>
  <c r="AD16" i="140"/>
  <c r="AU16" i="140" s="1"/>
  <c r="AD17" i="140"/>
  <c r="AU17" i="140" s="1"/>
  <c r="P18" i="140"/>
  <c r="AD18" i="140" s="1"/>
  <c r="AU18" i="140" s="1"/>
  <c r="P19" i="140"/>
  <c r="AD19" i="140" s="1"/>
  <c r="AU19" i="140" s="1"/>
  <c r="P20" i="140"/>
  <c r="AD20" i="140" s="1"/>
  <c r="AU20" i="140" s="1"/>
  <c r="P21" i="140"/>
  <c r="AD21" i="140" s="1"/>
  <c r="AU21" i="140" s="1"/>
  <c r="P22" i="140"/>
  <c r="AD22" i="140" s="1"/>
  <c r="AU22" i="140" s="1"/>
  <c r="P23" i="140"/>
  <c r="AD23" i="140" s="1"/>
  <c r="AU23" i="140" s="1"/>
  <c r="P24" i="140"/>
  <c r="AD24" i="140" s="1"/>
  <c r="AU24" i="140" s="1"/>
  <c r="P25" i="140"/>
  <c r="P26" i="140"/>
  <c r="AD26" i="140" s="1"/>
  <c r="AU26" i="140" s="1"/>
  <c r="P27" i="140"/>
  <c r="AD27" i="140" s="1"/>
  <c r="AU27" i="140" s="1"/>
  <c r="P28" i="140"/>
  <c r="P29" i="140"/>
  <c r="AD29" i="140" s="1"/>
  <c r="AU29" i="140" s="1"/>
  <c r="P30" i="140"/>
  <c r="AD30" i="140" s="1"/>
  <c r="AU30" i="140" s="1"/>
  <c r="P31" i="140"/>
  <c r="AD31" i="140" s="1"/>
  <c r="AU31" i="140" s="1"/>
  <c r="P32" i="140"/>
  <c r="AD32" i="140" s="1"/>
  <c r="AU32" i="140" s="1"/>
  <c r="P33" i="140"/>
  <c r="AD33" i="140" s="1"/>
  <c r="AU33" i="140" s="1"/>
  <c r="P34" i="140"/>
  <c r="AD34" i="140" s="1"/>
  <c r="AU34" i="140" s="1"/>
  <c r="P35" i="140"/>
  <c r="AD35" i="140" s="1"/>
  <c r="AU35" i="140" s="1"/>
  <c r="P36" i="140"/>
  <c r="P37" i="140"/>
  <c r="AD37" i="140" s="1"/>
  <c r="AU37" i="140" s="1"/>
  <c r="P38" i="140"/>
  <c r="AD38" i="140" s="1"/>
  <c r="AU38" i="140" s="1"/>
  <c r="P39" i="140"/>
  <c r="AD39" i="140" s="1"/>
  <c r="AU39" i="140" s="1"/>
  <c r="P40" i="140"/>
  <c r="AD40" i="140" s="1"/>
  <c r="AU40" i="140" s="1"/>
  <c r="P41" i="140"/>
  <c r="AD41" i="140" s="1"/>
  <c r="AU41" i="140" s="1"/>
  <c r="P42" i="140"/>
  <c r="AD42" i="140" s="1"/>
  <c r="AU42" i="140" s="1"/>
  <c r="P43" i="140"/>
  <c r="AD43" i="140" s="1"/>
  <c r="AU43" i="140" s="1"/>
  <c r="P44" i="140"/>
  <c r="AD44" i="140" s="1"/>
  <c r="AU44" i="140" s="1"/>
  <c r="P45" i="140"/>
  <c r="AD45" i="140" s="1"/>
  <c r="AU45" i="140" s="1"/>
  <c r="P46" i="140"/>
  <c r="AD46" i="140" s="1"/>
  <c r="AU46" i="140" s="1"/>
  <c r="P47" i="140"/>
  <c r="AD47" i="140" s="1"/>
  <c r="AU47" i="140" s="1"/>
  <c r="P48" i="140"/>
  <c r="AD48" i="140" s="1"/>
  <c r="AU48" i="140" s="1"/>
  <c r="P49" i="140"/>
  <c r="AD49" i="140" s="1"/>
  <c r="AU49" i="140" s="1"/>
  <c r="L292" i="305" l="1"/>
  <c r="D9" i="305"/>
  <c r="C9" i="305" s="1"/>
  <c r="W61" i="140"/>
  <c r="I304" i="305"/>
  <c r="L240" i="305"/>
  <c r="L224" i="305"/>
  <c r="I251" i="305"/>
  <c r="L244" i="305"/>
  <c r="L235" i="305"/>
  <c r="L230" i="305"/>
  <c r="N218" i="305"/>
  <c r="AQ66" i="140" s="1"/>
  <c r="AL66" i="140" s="1"/>
  <c r="I252" i="305"/>
  <c r="L253" i="305"/>
  <c r="N216" i="305"/>
  <c r="AP66" i="140" s="1"/>
  <c r="AK66" i="140" s="1"/>
  <c r="I250" i="305"/>
  <c r="L282" i="305"/>
  <c r="L305" i="305"/>
  <c r="I302" i="305"/>
  <c r="N268" i="305"/>
  <c r="AP67" i="140" s="1"/>
  <c r="AK67" i="140" s="1"/>
  <c r="I277" i="305"/>
  <c r="L276" i="305"/>
  <c r="L287" i="305"/>
  <c r="N269" i="305"/>
  <c r="I303" i="305"/>
  <c r="L296" i="305"/>
  <c r="I297" i="305"/>
  <c r="N321" i="305"/>
  <c r="I355" i="305"/>
  <c r="D6" i="305"/>
  <c r="C6" i="305" s="1"/>
  <c r="L344" i="305"/>
  <c r="I345" i="305"/>
  <c r="N374" i="305"/>
  <c r="AQ69" i="140" s="1"/>
  <c r="AL69" i="140" s="1"/>
  <c r="I408" i="305"/>
  <c r="D162" i="305"/>
  <c r="C162" i="305" s="1"/>
  <c r="F58" i="305"/>
  <c r="L56" i="305"/>
  <c r="L328" i="305"/>
  <c r="I329" i="305"/>
  <c r="L400" i="305"/>
  <c r="I401" i="305"/>
  <c r="I354" i="305"/>
  <c r="L357" i="305"/>
  <c r="N320" i="305"/>
  <c r="AP68" i="140" s="1"/>
  <c r="AK68" i="140" s="1"/>
  <c r="N322" i="305"/>
  <c r="AQ68" i="140" s="1"/>
  <c r="AL68" i="140" s="1"/>
  <c r="I356" i="305"/>
  <c r="I392" i="305"/>
  <c r="L391" i="305"/>
  <c r="F162" i="305"/>
  <c r="L160" i="305"/>
  <c r="I349" i="305"/>
  <c r="L348" i="305"/>
  <c r="L380" i="305"/>
  <c r="I381" i="305"/>
  <c r="I387" i="305"/>
  <c r="L386" i="305"/>
  <c r="D110" i="305"/>
  <c r="C110" i="305" s="1"/>
  <c r="N373" i="305"/>
  <c r="I407" i="305"/>
  <c r="L409" i="305"/>
  <c r="N372" i="305"/>
  <c r="AP69" i="140" s="1"/>
  <c r="AK69" i="140" s="1"/>
  <c r="I406" i="305"/>
  <c r="Q62" i="140"/>
  <c r="Q61" i="140" s="1"/>
  <c r="P61" i="140"/>
  <c r="F6" i="305"/>
  <c r="L4" i="305"/>
  <c r="L108" i="305"/>
  <c r="F110" i="305"/>
  <c r="L334" i="305"/>
  <c r="I335" i="305"/>
  <c r="I340" i="305"/>
  <c r="L339" i="305"/>
  <c r="D58" i="305"/>
  <c r="C58" i="305" s="1"/>
  <c r="L396" i="305"/>
  <c r="I397" i="305"/>
  <c r="D1929" i="248"/>
  <c r="C1929" i="248" s="1"/>
  <c r="F1825" i="248"/>
  <c r="L1823" i="248"/>
  <c r="D2033" i="248"/>
  <c r="C2033" i="248" s="1"/>
  <c r="F1929" i="248"/>
  <c r="L1927" i="248"/>
  <c r="D1877" i="248"/>
  <c r="C1877" i="248" s="1"/>
  <c r="F2033" i="248"/>
  <c r="L2031" i="248"/>
  <c r="L1979" i="248"/>
  <c r="F1981" i="248"/>
  <c r="D1981" i="248"/>
  <c r="C1981" i="248" s="1"/>
  <c r="F1877" i="248"/>
  <c r="L1875" i="248"/>
  <c r="D1825" i="248"/>
  <c r="C1825" i="248" s="1"/>
  <c r="AB65" i="140"/>
  <c r="Q25" i="140"/>
  <c r="AD25" i="140"/>
  <c r="AU25" i="140" s="1"/>
  <c r="AB63" i="140"/>
  <c r="Q36" i="140"/>
  <c r="AD36" i="140"/>
  <c r="AU36" i="140" s="1"/>
  <c r="Q28" i="140"/>
  <c r="AD28" i="140"/>
  <c r="AU28" i="140" s="1"/>
  <c r="AB64" i="140"/>
  <c r="Q48" i="140"/>
  <c r="Q44" i="140"/>
  <c r="Q40" i="140"/>
  <c r="Q32" i="140"/>
  <c r="Q24" i="140"/>
  <c r="Q20" i="140"/>
  <c r="Q12" i="140"/>
  <c r="Q47" i="140"/>
  <c r="Q43" i="140"/>
  <c r="Q39" i="140"/>
  <c r="Q35" i="140"/>
  <c r="Q31" i="140"/>
  <c r="Q27" i="140"/>
  <c r="Q23" i="140"/>
  <c r="Q19" i="140"/>
  <c r="Q11" i="140"/>
  <c r="Q42" i="140"/>
  <c r="Q38" i="140"/>
  <c r="Q34" i="140"/>
  <c r="Q30" i="140"/>
  <c r="Q26" i="140"/>
  <c r="Q22" i="140"/>
  <c r="Q18" i="140"/>
  <c r="Q49" i="140"/>
  <c r="Q45" i="140"/>
  <c r="Q41" i="140"/>
  <c r="Q37" i="140"/>
  <c r="Q33" i="140"/>
  <c r="Q29" i="140"/>
  <c r="Q21" i="140"/>
  <c r="Q13" i="140"/>
  <c r="Q46" i="140"/>
  <c r="AA63" i="140"/>
  <c r="AB48" i="140"/>
  <c r="AA48" i="140"/>
  <c r="AA46" i="140"/>
  <c r="AA49" i="140"/>
  <c r="AA47" i="140"/>
  <c r="AB45" i="140"/>
  <c r="AA65" i="140"/>
  <c r="AB49" i="140"/>
  <c r="AB47" i="140"/>
  <c r="AA64" i="140"/>
  <c r="AA45" i="140"/>
  <c r="AB46" i="140"/>
  <c r="L249" i="305" l="1"/>
  <c r="N215" i="305" s="1"/>
  <c r="N210" i="305" s="1"/>
  <c r="O210" i="305" s="1"/>
  <c r="O119" i="305"/>
  <c r="O133" i="305" s="1"/>
  <c r="L133" i="305" s="1"/>
  <c r="I133" i="305" s="1"/>
  <c r="O15" i="305"/>
  <c r="L301" i="305"/>
  <c r="O67" i="305"/>
  <c r="O89" i="305" s="1"/>
  <c r="L89" i="305" s="1"/>
  <c r="I89" i="305" s="1"/>
  <c r="O171" i="305"/>
  <c r="L353" i="305"/>
  <c r="L405" i="305"/>
  <c r="O1990" i="248"/>
  <c r="O2042" i="248"/>
  <c r="O1834" i="248"/>
  <c r="O1886" i="248"/>
  <c r="O1938" i="248"/>
  <c r="Z63" i="140"/>
  <c r="Z64" i="140"/>
  <c r="Z65" i="140"/>
  <c r="Z48" i="140"/>
  <c r="Z45" i="140"/>
  <c r="Z46" i="140"/>
  <c r="Z47" i="140"/>
  <c r="Z49" i="140"/>
  <c r="O91" i="305" l="1"/>
  <c r="L91" i="305" s="1"/>
  <c r="I91" i="305" s="1"/>
  <c r="O138" i="305"/>
  <c r="L138" i="305" s="1"/>
  <c r="I138" i="305" s="1"/>
  <c r="AO66" i="140"/>
  <c r="AM66" i="140" s="1"/>
  <c r="N214" i="305"/>
  <c r="L255" i="305"/>
  <c r="L256" i="305" s="1"/>
  <c r="O137" i="305"/>
  <c r="L137" i="305" s="1"/>
  <c r="I137" i="305" s="1"/>
  <c r="O141" i="305"/>
  <c r="L141" i="305" s="1"/>
  <c r="I141" i="305" s="1"/>
  <c r="O76" i="305"/>
  <c r="L76" i="305" s="1"/>
  <c r="I76" i="305" s="1"/>
  <c r="O78" i="305"/>
  <c r="L78" i="305" s="1"/>
  <c r="I78" i="305" s="1"/>
  <c r="O124" i="305"/>
  <c r="L124" i="305" s="1"/>
  <c r="I124" i="305" s="1"/>
  <c r="O129" i="305"/>
  <c r="L129" i="305" s="1"/>
  <c r="I129" i="305" s="1"/>
  <c r="O123" i="305"/>
  <c r="L123" i="305" s="1"/>
  <c r="I123" i="305" s="1"/>
  <c r="O82" i="305"/>
  <c r="L82" i="305" s="1"/>
  <c r="I82" i="305" s="1"/>
  <c r="O143" i="305"/>
  <c r="L143" i="305" s="1"/>
  <c r="I143" i="305" s="1"/>
  <c r="O148" i="305"/>
  <c r="L148" i="305" s="1"/>
  <c r="O147" i="305"/>
  <c r="L147" i="305" s="1"/>
  <c r="O142" i="305"/>
  <c r="L142" i="305" s="1"/>
  <c r="I142" i="305" s="1"/>
  <c r="O128" i="305"/>
  <c r="L128" i="305" s="1"/>
  <c r="I128" i="305" s="1"/>
  <c r="O134" i="305"/>
  <c r="L134" i="305" s="1"/>
  <c r="I134" i="305" s="1"/>
  <c r="L119" i="305"/>
  <c r="I119" i="305" s="1"/>
  <c r="O125" i="305"/>
  <c r="L125" i="305" s="1"/>
  <c r="I125" i="305" s="1"/>
  <c r="O139" i="305"/>
  <c r="L139" i="305" s="1"/>
  <c r="I139" i="305" s="1"/>
  <c r="O144" i="305"/>
  <c r="L144" i="305" s="1"/>
  <c r="I144" i="305" s="1"/>
  <c r="O135" i="305"/>
  <c r="L135" i="305" s="1"/>
  <c r="I135" i="305" s="1"/>
  <c r="O127" i="305"/>
  <c r="L127" i="305" s="1"/>
  <c r="O132" i="305"/>
  <c r="L132" i="305" s="1"/>
  <c r="I132" i="305" s="1"/>
  <c r="O130" i="305"/>
  <c r="L130" i="305" s="1"/>
  <c r="I130" i="305" s="1"/>
  <c r="O146" i="305"/>
  <c r="L146" i="305" s="1"/>
  <c r="O121" i="305"/>
  <c r="L121" i="305" s="1"/>
  <c r="I121" i="305" s="1"/>
  <c r="O122" i="305"/>
  <c r="L122" i="305" s="1"/>
  <c r="I122" i="305" s="1"/>
  <c r="O180" i="305"/>
  <c r="L180" i="305" s="1"/>
  <c r="I180" i="305" s="1"/>
  <c r="O199" i="305"/>
  <c r="L199" i="305" s="1"/>
  <c r="O173" i="305"/>
  <c r="L173" i="305" s="1"/>
  <c r="O177" i="305"/>
  <c r="L177" i="305" s="1"/>
  <c r="I177" i="305" s="1"/>
  <c r="O174" i="305"/>
  <c r="L174" i="305" s="1"/>
  <c r="I174" i="305" s="1"/>
  <c r="O191" i="305"/>
  <c r="L191" i="305" s="1"/>
  <c r="I191" i="305" s="1"/>
  <c r="O194" i="305"/>
  <c r="L194" i="305" s="1"/>
  <c r="I194" i="305" s="1"/>
  <c r="O179" i="305"/>
  <c r="L179" i="305" s="1"/>
  <c r="L171" i="305"/>
  <c r="I171" i="305" s="1"/>
  <c r="O198" i="305"/>
  <c r="L198" i="305" s="1"/>
  <c r="O187" i="305"/>
  <c r="L187" i="305" s="1"/>
  <c r="I187" i="305" s="1"/>
  <c r="O195" i="305"/>
  <c r="L195" i="305" s="1"/>
  <c r="I195" i="305" s="1"/>
  <c r="O176" i="305"/>
  <c r="L176" i="305" s="1"/>
  <c r="I176" i="305" s="1"/>
  <c r="O181" i="305"/>
  <c r="L181" i="305" s="1"/>
  <c r="I181" i="305" s="1"/>
  <c r="O196" i="305"/>
  <c r="L196" i="305" s="1"/>
  <c r="I196" i="305" s="1"/>
  <c r="O200" i="305"/>
  <c r="L200" i="305" s="1"/>
  <c r="O175" i="305"/>
  <c r="L175" i="305" s="1"/>
  <c r="I175" i="305" s="1"/>
  <c r="O190" i="305"/>
  <c r="L190" i="305" s="1"/>
  <c r="I190" i="305" s="1"/>
  <c r="O184" i="305"/>
  <c r="L184" i="305" s="1"/>
  <c r="O189" i="305"/>
  <c r="L189" i="305" s="1"/>
  <c r="O186" i="305"/>
  <c r="L186" i="305" s="1"/>
  <c r="I186" i="305" s="1"/>
  <c r="O182" i="305"/>
  <c r="L182" i="305" s="1"/>
  <c r="I182" i="305" s="1"/>
  <c r="O193" i="305"/>
  <c r="L193" i="305" s="1"/>
  <c r="O185" i="305"/>
  <c r="L185" i="305" s="1"/>
  <c r="I185" i="305" s="1"/>
  <c r="O77" i="305"/>
  <c r="L77" i="305" s="1"/>
  <c r="I77" i="305" s="1"/>
  <c r="O96" i="305"/>
  <c r="L96" i="305" s="1"/>
  <c r="O94" i="305"/>
  <c r="L94" i="305" s="1"/>
  <c r="O75" i="305"/>
  <c r="L75" i="305" s="1"/>
  <c r="O71" i="305"/>
  <c r="L71" i="305" s="1"/>
  <c r="I71" i="305" s="1"/>
  <c r="O92" i="305"/>
  <c r="L92" i="305" s="1"/>
  <c r="I92" i="305" s="1"/>
  <c r="O85" i="305"/>
  <c r="L85" i="305" s="1"/>
  <c r="O87" i="305"/>
  <c r="L87" i="305" s="1"/>
  <c r="I87" i="305" s="1"/>
  <c r="O72" i="305"/>
  <c r="L72" i="305" s="1"/>
  <c r="I72" i="305" s="1"/>
  <c r="O80" i="305"/>
  <c r="L80" i="305" s="1"/>
  <c r="O86" i="305"/>
  <c r="L86" i="305" s="1"/>
  <c r="I86" i="305" s="1"/>
  <c r="O73" i="305"/>
  <c r="L73" i="305" s="1"/>
  <c r="I73" i="305" s="1"/>
  <c r="O69" i="305"/>
  <c r="L69" i="305" s="1"/>
  <c r="L67" i="305"/>
  <c r="I67" i="305" s="1"/>
  <c r="O70" i="305"/>
  <c r="L70" i="305" s="1"/>
  <c r="I70" i="305" s="1"/>
  <c r="O90" i="305"/>
  <c r="L90" i="305" s="1"/>
  <c r="O83" i="305"/>
  <c r="L83" i="305" s="1"/>
  <c r="I83" i="305" s="1"/>
  <c r="O95" i="305"/>
  <c r="L95" i="305" s="1"/>
  <c r="O81" i="305"/>
  <c r="L81" i="305" s="1"/>
  <c r="I81" i="305" s="1"/>
  <c r="L307" i="305"/>
  <c r="L308" i="305" s="1"/>
  <c r="N267" i="305"/>
  <c r="O25" i="305"/>
  <c r="L25" i="305" s="1"/>
  <c r="I25" i="305" s="1"/>
  <c r="O42" i="305"/>
  <c r="L42" i="305" s="1"/>
  <c r="O28" i="305"/>
  <c r="L28" i="305" s="1"/>
  <c r="O23" i="305"/>
  <c r="L23" i="305" s="1"/>
  <c r="O29" i="305"/>
  <c r="L29" i="305" s="1"/>
  <c r="I29" i="305" s="1"/>
  <c r="O35" i="305"/>
  <c r="L35" i="305" s="1"/>
  <c r="I35" i="305" s="1"/>
  <c r="O31" i="305"/>
  <c r="L31" i="305" s="1"/>
  <c r="O17" i="305"/>
  <c r="L17" i="305" s="1"/>
  <c r="O43" i="305"/>
  <c r="L43" i="305" s="1"/>
  <c r="O24" i="305"/>
  <c r="L24" i="305" s="1"/>
  <c r="I24" i="305" s="1"/>
  <c r="O20" i="305"/>
  <c r="L20" i="305" s="1"/>
  <c r="I20" i="305" s="1"/>
  <c r="O37" i="305"/>
  <c r="L37" i="305" s="1"/>
  <c r="O26" i="305"/>
  <c r="L26" i="305" s="1"/>
  <c r="O33" i="305"/>
  <c r="L33" i="305" s="1"/>
  <c r="O34" i="305"/>
  <c r="L34" i="305" s="1"/>
  <c r="I34" i="305" s="1"/>
  <c r="O39" i="305"/>
  <c r="L39" i="305" s="1"/>
  <c r="I39" i="305" s="1"/>
  <c r="O19" i="305"/>
  <c r="L19" i="305" s="1"/>
  <c r="I19" i="305" s="1"/>
  <c r="O40" i="305"/>
  <c r="L40" i="305" s="1"/>
  <c r="O30" i="305"/>
  <c r="L30" i="305" s="1"/>
  <c r="I30" i="305" s="1"/>
  <c r="O38" i="305"/>
  <c r="L38" i="305" s="1"/>
  <c r="I38" i="305" s="1"/>
  <c r="L15" i="305"/>
  <c r="O21" i="305"/>
  <c r="L21" i="305" s="1"/>
  <c r="I21" i="305" s="1"/>
  <c r="O18" i="305"/>
  <c r="L18" i="305" s="1"/>
  <c r="I18" i="305" s="1"/>
  <c r="O44" i="305"/>
  <c r="L44" i="305" s="1"/>
  <c r="L411" i="305"/>
  <c r="L412" i="305" s="1"/>
  <c r="N371" i="305"/>
  <c r="N319" i="305"/>
  <c r="L359" i="305"/>
  <c r="L360" i="305" s="1"/>
  <c r="O1901" i="248"/>
  <c r="L1901" i="248" s="1"/>
  <c r="I1901" i="248" s="1"/>
  <c r="O1909" i="248"/>
  <c r="L1909" i="248" s="1"/>
  <c r="I1909" i="248" s="1"/>
  <c r="O1888" i="248"/>
  <c r="L1888" i="248" s="1"/>
  <c r="O1915" i="248"/>
  <c r="L1915" i="248" s="1"/>
  <c r="O1911" i="248"/>
  <c r="L1911" i="248" s="1"/>
  <c r="I1911" i="248" s="1"/>
  <c r="O1890" i="248"/>
  <c r="L1890" i="248" s="1"/>
  <c r="I1890" i="248" s="1"/>
  <c r="O1895" i="248"/>
  <c r="L1895" i="248" s="1"/>
  <c r="I1895" i="248" s="1"/>
  <c r="O1905" i="248"/>
  <c r="L1905" i="248" s="1"/>
  <c r="I1905" i="248" s="1"/>
  <c r="O1900" i="248"/>
  <c r="L1900" i="248" s="1"/>
  <c r="I1900" i="248" s="1"/>
  <c r="O1913" i="248"/>
  <c r="L1913" i="248" s="1"/>
  <c r="O1904" i="248"/>
  <c r="L1904" i="248" s="1"/>
  <c r="O1908" i="248"/>
  <c r="L1908" i="248" s="1"/>
  <c r="O1910" i="248"/>
  <c r="L1910" i="248" s="1"/>
  <c r="I1910" i="248" s="1"/>
  <c r="O1896" i="248"/>
  <c r="L1896" i="248" s="1"/>
  <c r="I1896" i="248" s="1"/>
  <c r="L1886" i="248"/>
  <c r="I1886" i="248" s="1"/>
  <c r="O1894" i="248"/>
  <c r="L1894" i="248" s="1"/>
  <c r="O1897" i="248"/>
  <c r="L1897" i="248" s="1"/>
  <c r="I1897" i="248" s="1"/>
  <c r="O1889" i="248"/>
  <c r="L1889" i="248" s="1"/>
  <c r="I1889" i="248" s="1"/>
  <c r="O1914" i="248"/>
  <c r="L1914" i="248" s="1"/>
  <c r="O1892" i="248"/>
  <c r="L1892" i="248" s="1"/>
  <c r="I1892" i="248" s="1"/>
  <c r="O1906" i="248"/>
  <c r="L1906" i="248" s="1"/>
  <c r="I1906" i="248" s="1"/>
  <c r="O1899" i="248"/>
  <c r="L1899" i="248" s="1"/>
  <c r="O1902" i="248"/>
  <c r="L1902" i="248" s="1"/>
  <c r="I1902" i="248" s="1"/>
  <c r="O1891" i="248"/>
  <c r="L1891" i="248" s="1"/>
  <c r="I1891" i="248" s="1"/>
  <c r="O1948" i="248"/>
  <c r="L1948" i="248" s="1"/>
  <c r="I1948" i="248" s="1"/>
  <c r="O1952" i="248"/>
  <c r="L1952" i="248" s="1"/>
  <c r="I1952" i="248" s="1"/>
  <c r="O1944" i="248"/>
  <c r="L1944" i="248" s="1"/>
  <c r="I1944" i="248" s="1"/>
  <c r="O1961" i="248"/>
  <c r="L1961" i="248" s="1"/>
  <c r="I1961" i="248" s="1"/>
  <c r="O1966" i="248"/>
  <c r="L1966" i="248" s="1"/>
  <c r="O1962" i="248"/>
  <c r="L1962" i="248" s="1"/>
  <c r="I1962" i="248" s="1"/>
  <c r="O1943" i="248"/>
  <c r="L1943" i="248" s="1"/>
  <c r="I1943" i="248" s="1"/>
  <c r="O1958" i="248"/>
  <c r="L1958" i="248" s="1"/>
  <c r="I1958" i="248" s="1"/>
  <c r="O1957" i="248"/>
  <c r="L1957" i="248" s="1"/>
  <c r="I1957" i="248" s="1"/>
  <c r="O1949" i="248"/>
  <c r="L1949" i="248" s="1"/>
  <c r="I1949" i="248" s="1"/>
  <c r="O1963" i="248"/>
  <c r="L1963" i="248" s="1"/>
  <c r="I1963" i="248" s="1"/>
  <c r="O1946" i="248"/>
  <c r="L1946" i="248" s="1"/>
  <c r="O1967" i="248"/>
  <c r="L1967" i="248" s="1"/>
  <c r="O1960" i="248"/>
  <c r="L1960" i="248" s="1"/>
  <c r="O1954" i="248"/>
  <c r="L1954" i="248" s="1"/>
  <c r="I1954" i="248" s="1"/>
  <c r="O1965" i="248"/>
  <c r="L1965" i="248" s="1"/>
  <c r="O1940" i="248"/>
  <c r="L1940" i="248" s="1"/>
  <c r="O1953" i="248"/>
  <c r="L1953" i="248" s="1"/>
  <c r="I1953" i="248" s="1"/>
  <c r="L1938" i="248"/>
  <c r="I1938" i="248" s="1"/>
  <c r="O1956" i="248"/>
  <c r="L1956" i="248" s="1"/>
  <c r="O1942" i="248"/>
  <c r="L1942" i="248" s="1"/>
  <c r="I1942" i="248" s="1"/>
  <c r="O1941" i="248"/>
  <c r="L1941" i="248" s="1"/>
  <c r="I1941" i="248" s="1"/>
  <c r="O1947" i="248"/>
  <c r="L1947" i="248" s="1"/>
  <c r="I1947" i="248" s="1"/>
  <c r="O1951" i="248"/>
  <c r="L1951" i="248" s="1"/>
  <c r="L1834" i="248"/>
  <c r="I1834" i="248" s="1"/>
  <c r="O1859" i="248"/>
  <c r="L1859" i="248" s="1"/>
  <c r="I1859" i="248" s="1"/>
  <c r="O1853" i="248"/>
  <c r="L1853" i="248" s="1"/>
  <c r="I1853" i="248" s="1"/>
  <c r="O1850" i="248"/>
  <c r="L1850" i="248" s="1"/>
  <c r="I1850" i="248" s="1"/>
  <c r="O1839" i="248"/>
  <c r="L1839" i="248" s="1"/>
  <c r="I1839" i="248" s="1"/>
  <c r="O1836" i="248"/>
  <c r="L1836" i="248" s="1"/>
  <c r="O1840" i="248"/>
  <c r="L1840" i="248" s="1"/>
  <c r="I1840" i="248" s="1"/>
  <c r="O1844" i="248"/>
  <c r="L1844" i="248" s="1"/>
  <c r="I1844" i="248" s="1"/>
  <c r="O1862" i="248"/>
  <c r="L1862" i="248" s="1"/>
  <c r="O1856" i="248"/>
  <c r="L1856" i="248" s="1"/>
  <c r="O1852" i="248"/>
  <c r="L1852" i="248" s="1"/>
  <c r="O1837" i="248"/>
  <c r="L1837" i="248" s="1"/>
  <c r="I1837" i="248" s="1"/>
  <c r="O1863" i="248"/>
  <c r="L1863" i="248" s="1"/>
  <c r="O1858" i="248"/>
  <c r="L1858" i="248" s="1"/>
  <c r="I1858" i="248" s="1"/>
  <c r="O1843" i="248"/>
  <c r="L1843" i="248" s="1"/>
  <c r="I1843" i="248" s="1"/>
  <c r="O1861" i="248"/>
  <c r="L1861" i="248" s="1"/>
  <c r="O1849" i="248"/>
  <c r="L1849" i="248" s="1"/>
  <c r="I1849" i="248" s="1"/>
  <c r="O1857" i="248"/>
  <c r="L1857" i="248" s="1"/>
  <c r="I1857" i="248" s="1"/>
  <c r="O1847" i="248"/>
  <c r="L1847" i="248" s="1"/>
  <c r="O1848" i="248"/>
  <c r="L1848" i="248" s="1"/>
  <c r="I1848" i="248" s="1"/>
  <c r="O1854" i="248"/>
  <c r="L1854" i="248" s="1"/>
  <c r="I1854" i="248" s="1"/>
  <c r="O1838" i="248"/>
  <c r="L1838" i="248" s="1"/>
  <c r="I1838" i="248" s="1"/>
  <c r="O1842" i="248"/>
  <c r="L1842" i="248" s="1"/>
  <c r="O1845" i="248"/>
  <c r="L1845" i="248" s="1"/>
  <c r="I1845" i="248" s="1"/>
  <c r="O2056" i="248"/>
  <c r="L2056" i="248" s="1"/>
  <c r="I2056" i="248" s="1"/>
  <c r="O2044" i="248"/>
  <c r="L2044" i="248" s="1"/>
  <c r="O2050" i="248"/>
  <c r="L2050" i="248" s="1"/>
  <c r="L2042" i="248"/>
  <c r="I2042" i="248" s="1"/>
  <c r="O2069" i="248"/>
  <c r="L2069" i="248" s="1"/>
  <c r="O2062" i="248"/>
  <c r="L2062" i="248" s="1"/>
  <c r="I2062" i="248" s="1"/>
  <c r="O2045" i="248"/>
  <c r="L2045" i="248" s="1"/>
  <c r="I2045" i="248" s="1"/>
  <c r="O2046" i="248"/>
  <c r="L2046" i="248" s="1"/>
  <c r="I2046" i="248" s="1"/>
  <c r="O2070" i="248"/>
  <c r="L2070" i="248" s="1"/>
  <c r="O2066" i="248"/>
  <c r="L2066" i="248" s="1"/>
  <c r="I2066" i="248" s="1"/>
  <c r="O2061" i="248"/>
  <c r="L2061" i="248" s="1"/>
  <c r="I2061" i="248" s="1"/>
  <c r="O2052" i="248"/>
  <c r="L2052" i="248" s="1"/>
  <c r="I2052" i="248" s="1"/>
  <c r="O2071" i="248"/>
  <c r="L2071" i="248" s="1"/>
  <c r="O2051" i="248"/>
  <c r="L2051" i="248" s="1"/>
  <c r="I2051" i="248" s="1"/>
  <c r="O2048" i="248"/>
  <c r="L2048" i="248" s="1"/>
  <c r="I2048" i="248" s="1"/>
  <c r="O2055" i="248"/>
  <c r="L2055" i="248" s="1"/>
  <c r="O2053" i="248"/>
  <c r="L2053" i="248" s="1"/>
  <c r="I2053" i="248" s="1"/>
  <c r="O2065" i="248"/>
  <c r="L2065" i="248" s="1"/>
  <c r="I2065" i="248" s="1"/>
  <c r="O2047" i="248"/>
  <c r="L2047" i="248" s="1"/>
  <c r="I2047" i="248" s="1"/>
  <c r="O2064" i="248"/>
  <c r="L2064" i="248" s="1"/>
  <c r="O2060" i="248"/>
  <c r="L2060" i="248" s="1"/>
  <c r="O2058" i="248"/>
  <c r="L2058" i="248" s="1"/>
  <c r="I2058" i="248" s="1"/>
  <c r="O2057" i="248"/>
  <c r="L2057" i="248" s="1"/>
  <c r="I2057" i="248" s="1"/>
  <c r="O2067" i="248"/>
  <c r="L2067" i="248" s="1"/>
  <c r="I2067" i="248" s="1"/>
  <c r="O1996" i="248"/>
  <c r="L1996" i="248" s="1"/>
  <c r="I1996" i="248" s="1"/>
  <c r="O2014" i="248"/>
  <c r="L2014" i="248" s="1"/>
  <c r="I2014" i="248" s="1"/>
  <c r="O1998" i="248"/>
  <c r="L1998" i="248" s="1"/>
  <c r="O2005" i="248"/>
  <c r="L2005" i="248" s="1"/>
  <c r="I2005" i="248" s="1"/>
  <c r="L1990" i="248"/>
  <c r="I1990" i="248" s="1"/>
  <c r="O2001" i="248"/>
  <c r="L2001" i="248" s="1"/>
  <c r="I2001" i="248" s="1"/>
  <c r="O2015" i="248"/>
  <c r="L2015" i="248" s="1"/>
  <c r="I2015" i="248" s="1"/>
  <c r="O2009" i="248"/>
  <c r="L2009" i="248" s="1"/>
  <c r="I2009" i="248" s="1"/>
  <c r="O2006" i="248"/>
  <c r="L2006" i="248" s="1"/>
  <c r="I2006" i="248" s="1"/>
  <c r="O2010" i="248"/>
  <c r="L2010" i="248" s="1"/>
  <c r="I2010" i="248" s="1"/>
  <c r="O1992" i="248"/>
  <c r="L1992" i="248" s="1"/>
  <c r="O2000" i="248"/>
  <c r="L2000" i="248" s="1"/>
  <c r="I2000" i="248" s="1"/>
  <c r="O2019" i="248"/>
  <c r="L2019" i="248" s="1"/>
  <c r="O2008" i="248"/>
  <c r="L2008" i="248" s="1"/>
  <c r="O1993" i="248"/>
  <c r="L1993" i="248" s="1"/>
  <c r="I1993" i="248" s="1"/>
  <c r="O1999" i="248"/>
  <c r="L1999" i="248" s="1"/>
  <c r="I1999" i="248" s="1"/>
  <c r="O1994" i="248"/>
  <c r="L1994" i="248" s="1"/>
  <c r="I1994" i="248" s="1"/>
  <c r="O2012" i="248"/>
  <c r="L2012" i="248" s="1"/>
  <c r="O2003" i="248"/>
  <c r="L2003" i="248" s="1"/>
  <c r="O2017" i="248"/>
  <c r="L2017" i="248" s="1"/>
  <c r="O2004" i="248"/>
  <c r="L2004" i="248" s="1"/>
  <c r="I2004" i="248" s="1"/>
  <c r="O2013" i="248"/>
  <c r="L2013" i="248" s="1"/>
  <c r="I2013" i="248" s="1"/>
  <c r="O2018" i="248"/>
  <c r="L2018" i="248" s="1"/>
  <c r="O1995" i="248"/>
  <c r="L1995" i="248" s="1"/>
  <c r="I1995" i="248" s="1"/>
  <c r="AD62" i="140"/>
  <c r="AC62" i="140"/>
  <c r="AR61" i="140"/>
  <c r="AH61" i="140"/>
  <c r="N61" i="140"/>
  <c r="M61" i="140"/>
  <c r="O61" i="140"/>
  <c r="L61" i="140"/>
  <c r="AR9" i="140"/>
  <c r="AH9" i="140"/>
  <c r="U9" i="140"/>
  <c r="S9" i="140"/>
  <c r="T9" i="140"/>
  <c r="N9" i="140"/>
  <c r="M9" i="140"/>
  <c r="O9" i="140"/>
  <c r="L9" i="140"/>
  <c r="AN66" i="140" l="1"/>
  <c r="AJ66" i="140"/>
  <c r="AI66" i="140" s="1"/>
  <c r="L136" i="305"/>
  <c r="L120" i="305"/>
  <c r="E24" i="307"/>
  <c r="D24" i="307" s="1"/>
  <c r="E18" i="307"/>
  <c r="D18" i="307" s="1"/>
  <c r="I147" i="305"/>
  <c r="N113" i="305"/>
  <c r="L131" i="305"/>
  <c r="N114" i="305"/>
  <c r="AQ64" i="140" s="1"/>
  <c r="AL64" i="140" s="1"/>
  <c r="I148" i="305"/>
  <c r="I146" i="305"/>
  <c r="N112" i="305"/>
  <c r="L149" i="305"/>
  <c r="I127" i="305"/>
  <c r="L126" i="305"/>
  <c r="L140" i="305"/>
  <c r="I40" i="305"/>
  <c r="E26" i="307"/>
  <c r="D26" i="307" s="1"/>
  <c r="L45" i="305"/>
  <c r="N8" i="305"/>
  <c r="I42" i="305"/>
  <c r="I90" i="305"/>
  <c r="L88" i="305"/>
  <c r="N166" i="305"/>
  <c r="AQ65" i="140" s="1"/>
  <c r="AL65" i="140" s="1"/>
  <c r="I200" i="305"/>
  <c r="L178" i="305"/>
  <c r="I179" i="305"/>
  <c r="N9" i="305"/>
  <c r="I43" i="305"/>
  <c r="I85" i="305"/>
  <c r="L84" i="305"/>
  <c r="I193" i="305"/>
  <c r="L192" i="305"/>
  <c r="N10" i="305"/>
  <c r="AQ62" i="140" s="1"/>
  <c r="AL62" i="140" s="1"/>
  <c r="I44" i="305"/>
  <c r="L16" i="305"/>
  <c r="I17" i="305"/>
  <c r="AO67" i="140"/>
  <c r="N266" i="305"/>
  <c r="N262" i="305"/>
  <c r="O262" i="305" s="1"/>
  <c r="L68" i="305"/>
  <c r="I69" i="305"/>
  <c r="I31" i="305"/>
  <c r="E22" i="307"/>
  <c r="D22" i="307" s="1"/>
  <c r="I33" i="305"/>
  <c r="L32" i="305"/>
  <c r="L74" i="305"/>
  <c r="I75" i="305"/>
  <c r="I189" i="305"/>
  <c r="L188" i="305"/>
  <c r="E16" i="307"/>
  <c r="D16" i="307" s="1"/>
  <c r="I15" i="305"/>
  <c r="I26" i="305"/>
  <c r="E20" i="307"/>
  <c r="D20" i="307" s="1"/>
  <c r="I94" i="305"/>
  <c r="N60" i="305"/>
  <c r="L97" i="305"/>
  <c r="I184" i="305"/>
  <c r="L183" i="305"/>
  <c r="I173" i="305"/>
  <c r="L172" i="305"/>
  <c r="L36" i="305"/>
  <c r="I37" i="305"/>
  <c r="L22" i="305"/>
  <c r="I23" i="305"/>
  <c r="N61" i="305"/>
  <c r="I95" i="305"/>
  <c r="I80" i="305"/>
  <c r="L79" i="305"/>
  <c r="N62" i="305"/>
  <c r="AQ63" i="140" s="1"/>
  <c r="AL63" i="140" s="1"/>
  <c r="I96" i="305"/>
  <c r="N164" i="305"/>
  <c r="I198" i="305"/>
  <c r="L201" i="305"/>
  <c r="N165" i="305"/>
  <c r="I199" i="305"/>
  <c r="I28" i="305"/>
  <c r="L27" i="305"/>
  <c r="N370" i="305"/>
  <c r="N366" i="305"/>
  <c r="O366" i="305" s="1"/>
  <c r="AO69" i="140"/>
  <c r="N314" i="305"/>
  <c r="O314" i="305" s="1"/>
  <c r="AO68" i="140"/>
  <c r="N318" i="305"/>
  <c r="I1842" i="248"/>
  <c r="L1841" i="248"/>
  <c r="I2008" i="248"/>
  <c r="L2007" i="248"/>
  <c r="I1836" i="248"/>
  <c r="L1835" i="248"/>
  <c r="I1960" i="248"/>
  <c r="L1959" i="248"/>
  <c r="I1899" i="248"/>
  <c r="L1898" i="248"/>
  <c r="I2019" i="248"/>
  <c r="N1985" i="248"/>
  <c r="AQ48" i="140" s="1"/>
  <c r="AL48" i="140" s="1"/>
  <c r="I2060" i="248"/>
  <c r="L2059" i="248"/>
  <c r="N2037" i="248"/>
  <c r="AQ49" i="140" s="1"/>
  <c r="AL49" i="140" s="1"/>
  <c r="I2071" i="248"/>
  <c r="I2069" i="248"/>
  <c r="N2035" i="248"/>
  <c r="L2072" i="248"/>
  <c r="I1863" i="248"/>
  <c r="N1829" i="248"/>
  <c r="AQ45" i="140" s="1"/>
  <c r="AL45" i="140" s="1"/>
  <c r="N1933" i="248"/>
  <c r="AQ47" i="140" s="1"/>
  <c r="AL47" i="140" s="1"/>
  <c r="I1967" i="248"/>
  <c r="I1966" i="248"/>
  <c r="N1932" i="248"/>
  <c r="I1951" i="248"/>
  <c r="L1950" i="248"/>
  <c r="I2064" i="248"/>
  <c r="L2063" i="248"/>
  <c r="I1956" i="248"/>
  <c r="L1955" i="248"/>
  <c r="I1915" i="248"/>
  <c r="N1881" i="248"/>
  <c r="AQ46" i="140" s="1"/>
  <c r="AL46" i="140" s="1"/>
  <c r="L2054" i="248"/>
  <c r="I2055" i="248"/>
  <c r="I1861" i="248"/>
  <c r="N1827" i="248"/>
  <c r="L1864" i="248"/>
  <c r="N1931" i="248"/>
  <c r="L1968" i="248"/>
  <c r="I1965" i="248"/>
  <c r="I1894" i="248"/>
  <c r="L1893" i="248"/>
  <c r="N1984" i="248"/>
  <c r="I2018" i="248"/>
  <c r="L2020" i="248"/>
  <c r="I2017" i="248"/>
  <c r="N1983" i="248"/>
  <c r="I1946" i="248"/>
  <c r="L1945" i="248"/>
  <c r="L1907" i="248"/>
  <c r="I1908" i="248"/>
  <c r="I2003" i="248"/>
  <c r="L2002" i="248"/>
  <c r="I1992" i="248"/>
  <c r="L1991" i="248"/>
  <c r="I1998" i="248"/>
  <c r="L1997" i="248"/>
  <c r="L2049" i="248"/>
  <c r="I2050" i="248"/>
  <c r="I1847" i="248"/>
  <c r="L1846" i="248"/>
  <c r="I1852" i="248"/>
  <c r="L1851" i="248"/>
  <c r="N1880" i="248"/>
  <c r="I1914" i="248"/>
  <c r="L1903" i="248"/>
  <c r="I1904" i="248"/>
  <c r="L1887" i="248"/>
  <c r="I1888" i="248"/>
  <c r="I1913" i="248"/>
  <c r="N1879" i="248"/>
  <c r="L1916" i="248"/>
  <c r="L2011" i="248"/>
  <c r="I2012" i="248"/>
  <c r="L2043" i="248"/>
  <c r="I2044" i="248"/>
  <c r="I1856" i="248"/>
  <c r="L1855" i="248"/>
  <c r="I2070" i="248"/>
  <c r="N2036" i="248"/>
  <c r="N1828" i="248"/>
  <c r="I1862" i="248"/>
  <c r="L1939" i="248"/>
  <c r="I1940" i="248"/>
  <c r="E21" i="307" l="1"/>
  <c r="D21" i="307" s="1"/>
  <c r="AP64" i="140"/>
  <c r="AK64" i="140" s="1"/>
  <c r="E25" i="307"/>
  <c r="D25" i="307" s="1"/>
  <c r="L145" i="305"/>
  <c r="E19" i="307"/>
  <c r="D19" i="307" s="1"/>
  <c r="AP63" i="140"/>
  <c r="AK63" i="140" s="1"/>
  <c r="AP65" i="140"/>
  <c r="AK65" i="140" s="1"/>
  <c r="E23" i="307"/>
  <c r="D23" i="307" s="1"/>
  <c r="L197" i="305"/>
  <c r="N163" i="305" s="1"/>
  <c r="N158" i="305" s="1"/>
  <c r="O158" i="305" s="1"/>
  <c r="AP49" i="140"/>
  <c r="AK49" i="140" s="1"/>
  <c r="E17" i="307"/>
  <c r="L41" i="305"/>
  <c r="AP62" i="140"/>
  <c r="AK62" i="140" s="1"/>
  <c r="AN67" i="140"/>
  <c r="AJ67" i="140"/>
  <c r="AI67" i="140" s="1"/>
  <c r="AM67" i="140"/>
  <c r="L93" i="305"/>
  <c r="AM69" i="140"/>
  <c r="AJ69" i="140"/>
  <c r="AI69" i="140" s="1"/>
  <c r="AN69" i="140"/>
  <c r="AP46" i="140"/>
  <c r="AK46" i="140" s="1"/>
  <c r="AN68" i="140"/>
  <c r="AM68" i="140"/>
  <c r="AJ68" i="140"/>
  <c r="AI68" i="140" s="1"/>
  <c r="AP47" i="140"/>
  <c r="AK47" i="140" s="1"/>
  <c r="L1964" i="248"/>
  <c r="L2068" i="248"/>
  <c r="L1860" i="248"/>
  <c r="L1912" i="248"/>
  <c r="AP45" i="140"/>
  <c r="AK45" i="140" s="1"/>
  <c r="L2016" i="248"/>
  <c r="AP48" i="140"/>
  <c r="AK48" i="140" s="1"/>
  <c r="AO65" i="140"/>
  <c r="AC63" i="140"/>
  <c r="AD63" i="140"/>
  <c r="AD64" i="140"/>
  <c r="N111" i="305" l="1"/>
  <c r="L151" i="305"/>
  <c r="L152" i="305" s="1"/>
  <c r="L203" i="305"/>
  <c r="L204" i="305" s="1"/>
  <c r="N162" i="305"/>
  <c r="N7" i="305"/>
  <c r="L47" i="305"/>
  <c r="L48" i="305" s="1"/>
  <c r="D17" i="307"/>
  <c r="D27" i="307" s="1"/>
  <c r="E27" i="307"/>
  <c r="L99" i="305"/>
  <c r="L100" i="305" s="1"/>
  <c r="N59" i="305"/>
  <c r="AM65" i="140"/>
  <c r="AN65" i="140"/>
  <c r="AJ65" i="140"/>
  <c r="AI65" i="140" s="1"/>
  <c r="AC64" i="140"/>
  <c r="AC65" i="140"/>
  <c r="AD65" i="140"/>
  <c r="AC66" i="140"/>
  <c r="AD66" i="140"/>
  <c r="N106" i="305" l="1"/>
  <c r="O106" i="305" s="1"/>
  <c r="AO64" i="140"/>
  <c r="N110" i="305"/>
  <c r="AO63" i="140"/>
  <c r="N58" i="305"/>
  <c r="N54" i="305"/>
  <c r="O54" i="305" s="1"/>
  <c r="N2" i="305"/>
  <c r="O2" i="305" s="1"/>
  <c r="AO62" i="140"/>
  <c r="N6" i="305"/>
  <c r="AD67" i="140"/>
  <c r="AC67" i="140"/>
  <c r="AD68" i="140"/>
  <c r="AC68" i="140"/>
  <c r="AN64" i="140" l="1"/>
  <c r="AM64" i="140"/>
  <c r="AJ64" i="140"/>
  <c r="AI64" i="140" s="1"/>
  <c r="AJ62" i="140"/>
  <c r="AI62" i="140" s="1"/>
  <c r="AM62" i="140"/>
  <c r="AN63" i="140"/>
  <c r="AM63" i="140"/>
  <c r="AJ63" i="140"/>
  <c r="AI63" i="140" s="1"/>
  <c r="AC69" i="140"/>
  <c r="AD69" i="140"/>
  <c r="AD70" i="140" l="1"/>
  <c r="AC70" i="140"/>
  <c r="AD71" i="140" l="1"/>
  <c r="AC71" i="140"/>
  <c r="X11" i="140"/>
  <c r="G58" i="248" s="1"/>
  <c r="W11" i="140"/>
  <c r="D61" i="248" s="1"/>
  <c r="C61" i="248" s="1"/>
  <c r="Y11" i="140"/>
  <c r="X12" i="140"/>
  <c r="G110" i="248" s="1"/>
  <c r="W12" i="140"/>
  <c r="D113" i="248" s="1"/>
  <c r="C113" i="248" s="1"/>
  <c r="Y12" i="140"/>
  <c r="X13" i="140"/>
  <c r="G162" i="248" s="1"/>
  <c r="W13" i="140"/>
  <c r="D165" i="248" s="1"/>
  <c r="C165" i="248" s="1"/>
  <c r="Y13" i="140"/>
  <c r="X14" i="140"/>
  <c r="G214" i="248" s="1"/>
  <c r="W14" i="140"/>
  <c r="D217" i="248" s="1"/>
  <c r="C217" i="248" s="1"/>
  <c r="Y14" i="140"/>
  <c r="X15" i="140"/>
  <c r="G266" i="248" s="1"/>
  <c r="W15" i="140"/>
  <c r="D269" i="248" s="1"/>
  <c r="C269" i="248" s="1"/>
  <c r="Y15" i="140"/>
  <c r="X16" i="140"/>
  <c r="G318" i="248" s="1"/>
  <c r="W16" i="140"/>
  <c r="D321" i="248" s="1"/>
  <c r="C321" i="248" s="1"/>
  <c r="Y16" i="140"/>
  <c r="X17" i="140"/>
  <c r="G370" i="248" s="1"/>
  <c r="W17" i="140"/>
  <c r="D373" i="248" s="1"/>
  <c r="C373" i="248" s="1"/>
  <c r="Y17" i="140"/>
  <c r="X18" i="140"/>
  <c r="G422" i="248" s="1"/>
  <c r="W18" i="140"/>
  <c r="D425" i="248" s="1"/>
  <c r="C425" i="248" s="1"/>
  <c r="Y18" i="140"/>
  <c r="X19" i="140"/>
  <c r="G474" i="248" s="1"/>
  <c r="W19" i="140"/>
  <c r="D477" i="248" s="1"/>
  <c r="C477" i="248" s="1"/>
  <c r="Y19" i="140"/>
  <c r="X20" i="140"/>
  <c r="G526" i="248" s="1"/>
  <c r="W20" i="140"/>
  <c r="D529" i="248" s="1"/>
  <c r="C529" i="248" s="1"/>
  <c r="Y20" i="140"/>
  <c r="X21" i="140"/>
  <c r="G578" i="248" s="1"/>
  <c r="W21" i="140"/>
  <c r="D581" i="248" s="1"/>
  <c r="C581" i="248" s="1"/>
  <c r="Y21" i="140"/>
  <c r="X22" i="140"/>
  <c r="G630" i="248" s="1"/>
  <c r="W22" i="140"/>
  <c r="D633" i="248" s="1"/>
  <c r="C633" i="248" s="1"/>
  <c r="Y22" i="140"/>
  <c r="X23" i="140"/>
  <c r="G682" i="248" s="1"/>
  <c r="W23" i="140"/>
  <c r="D685" i="248" s="1"/>
  <c r="C685" i="248" s="1"/>
  <c r="Y23" i="140"/>
  <c r="X24" i="140"/>
  <c r="G734" i="248" s="1"/>
  <c r="W24" i="140"/>
  <c r="D737" i="248" s="1"/>
  <c r="C737" i="248" s="1"/>
  <c r="Y24" i="140"/>
  <c r="X25" i="140"/>
  <c r="G786" i="248" s="1"/>
  <c r="W25" i="140"/>
  <c r="D789" i="248" s="1"/>
  <c r="C789" i="248" s="1"/>
  <c r="Y25" i="140"/>
  <c r="X26" i="140"/>
  <c r="G838" i="248" s="1"/>
  <c r="W26" i="140"/>
  <c r="D841" i="248" s="1"/>
  <c r="C841" i="248" s="1"/>
  <c r="Y26" i="140"/>
  <c r="X27" i="140"/>
  <c r="G890" i="248" s="1"/>
  <c r="W27" i="140"/>
  <c r="D893" i="248" s="1"/>
  <c r="C893" i="248" s="1"/>
  <c r="Y27" i="140"/>
  <c r="X28" i="140"/>
  <c r="G942" i="248" s="1"/>
  <c r="W28" i="140"/>
  <c r="D945" i="248" s="1"/>
  <c r="C945" i="248" s="1"/>
  <c r="Y28" i="140"/>
  <c r="X29" i="140"/>
  <c r="G994" i="248" s="1"/>
  <c r="W29" i="140"/>
  <c r="D997" i="248" s="1"/>
  <c r="C997" i="248" s="1"/>
  <c r="Y29" i="140"/>
  <c r="X30" i="140"/>
  <c r="G1046" i="248" s="1"/>
  <c r="W30" i="140"/>
  <c r="D1049" i="248" s="1"/>
  <c r="C1049" i="248" s="1"/>
  <c r="Y30" i="140"/>
  <c r="X31" i="140"/>
  <c r="G1098" i="248" s="1"/>
  <c r="W31" i="140"/>
  <c r="D1101" i="248" s="1"/>
  <c r="C1101" i="248" s="1"/>
  <c r="Y31" i="140"/>
  <c r="X32" i="140"/>
  <c r="G1150" i="248" s="1"/>
  <c r="W32" i="140"/>
  <c r="D1153" i="248" s="1"/>
  <c r="C1153" i="248" s="1"/>
  <c r="Y32" i="140"/>
  <c r="X33" i="140"/>
  <c r="G1202" i="248" s="1"/>
  <c r="W33" i="140"/>
  <c r="D1205" i="248" s="1"/>
  <c r="C1205" i="248" s="1"/>
  <c r="Y33" i="140"/>
  <c r="X34" i="140"/>
  <c r="G1254" i="248" s="1"/>
  <c r="W34" i="140"/>
  <c r="D1257" i="248" s="1"/>
  <c r="C1257" i="248" s="1"/>
  <c r="Y34" i="140"/>
  <c r="X35" i="140"/>
  <c r="G1306" i="248" s="1"/>
  <c r="W35" i="140"/>
  <c r="D1309" i="248" s="1"/>
  <c r="C1309" i="248" s="1"/>
  <c r="Y35" i="140"/>
  <c r="X36" i="140"/>
  <c r="G1358" i="248" s="1"/>
  <c r="W36" i="140"/>
  <c r="D1361" i="248" s="1"/>
  <c r="C1361" i="248" s="1"/>
  <c r="Y36" i="140"/>
  <c r="X37" i="140"/>
  <c r="G1410" i="248" s="1"/>
  <c r="W37" i="140"/>
  <c r="D1413" i="248" s="1"/>
  <c r="C1413" i="248" s="1"/>
  <c r="Y37" i="140"/>
  <c r="X38" i="140"/>
  <c r="G1462" i="248" s="1"/>
  <c r="W38" i="140"/>
  <c r="D1465" i="248" s="1"/>
  <c r="C1465" i="248" s="1"/>
  <c r="Y38" i="140"/>
  <c r="X39" i="140"/>
  <c r="G1514" i="248" s="1"/>
  <c r="W39" i="140"/>
  <c r="D1517" i="248" s="1"/>
  <c r="C1517" i="248" s="1"/>
  <c r="Y39" i="140"/>
  <c r="X40" i="140"/>
  <c r="G1566" i="248" s="1"/>
  <c r="W40" i="140"/>
  <c r="D1569" i="248" s="1"/>
  <c r="C1569" i="248" s="1"/>
  <c r="Y40" i="140"/>
  <c r="X41" i="140"/>
  <c r="G1618" i="248" s="1"/>
  <c r="W41" i="140"/>
  <c r="D1621" i="248" s="1"/>
  <c r="C1621" i="248" s="1"/>
  <c r="Y41" i="140"/>
  <c r="X42" i="140"/>
  <c r="G1669" i="248" s="1"/>
  <c r="W42" i="140"/>
  <c r="D1672" i="248" s="1"/>
  <c r="C1672" i="248" s="1"/>
  <c r="Y42" i="140"/>
  <c r="X43" i="140"/>
  <c r="G1721" i="248" s="1"/>
  <c r="W43" i="140"/>
  <c r="D1724" i="248" s="1"/>
  <c r="C1724" i="248" s="1"/>
  <c r="Y43" i="140"/>
  <c r="X44" i="140"/>
  <c r="G1773" i="248" s="1"/>
  <c r="W44" i="140"/>
  <c r="D1776" i="248" s="1"/>
  <c r="C1776" i="248" s="1"/>
  <c r="Y44" i="140"/>
  <c r="D1202" i="248" l="1"/>
  <c r="C1202" i="248" s="1"/>
  <c r="F1098" i="248"/>
  <c r="L1096" i="248"/>
  <c r="D786" i="248"/>
  <c r="C786" i="248" s="1"/>
  <c r="L680" i="248"/>
  <c r="F682" i="248"/>
  <c r="D370" i="248"/>
  <c r="C370" i="248" s="1"/>
  <c r="L264" i="248"/>
  <c r="F266" i="248"/>
  <c r="D526" i="248"/>
  <c r="C526" i="248" s="1"/>
  <c r="F1358" i="248"/>
  <c r="L1356" i="248"/>
  <c r="D1046" i="248"/>
  <c r="C1046" i="248" s="1"/>
  <c r="F942" i="248"/>
  <c r="L940" i="248"/>
  <c r="D630" i="248"/>
  <c r="C630" i="248" s="1"/>
  <c r="L524" i="248"/>
  <c r="F526" i="248"/>
  <c r="D214" i="248"/>
  <c r="C214" i="248" s="1"/>
  <c r="F110" i="248"/>
  <c r="L108" i="248"/>
  <c r="F1254" i="248"/>
  <c r="L1252" i="248"/>
  <c r="F422" i="248"/>
  <c r="L420" i="248"/>
  <c r="D1306" i="248"/>
  <c r="C1306" i="248" s="1"/>
  <c r="F1202" i="248"/>
  <c r="L1200" i="248"/>
  <c r="D890" i="248"/>
  <c r="C890" i="248" s="1"/>
  <c r="F786" i="248"/>
  <c r="L784" i="248"/>
  <c r="D474" i="248"/>
  <c r="C474" i="248" s="1"/>
  <c r="L368" i="248"/>
  <c r="F370" i="248"/>
  <c r="D58" i="248"/>
  <c r="C58" i="248" s="1"/>
  <c r="D1150" i="248"/>
  <c r="C1150" i="248" s="1"/>
  <c r="F1046" i="248"/>
  <c r="L1044" i="248"/>
  <c r="D734" i="248"/>
  <c r="C734" i="248" s="1"/>
  <c r="F630" i="248"/>
  <c r="L628" i="248"/>
  <c r="D318" i="248"/>
  <c r="C318" i="248" s="1"/>
  <c r="F214" i="248"/>
  <c r="L212" i="248"/>
  <c r="L836" i="248"/>
  <c r="F838" i="248"/>
  <c r="D110" i="248"/>
  <c r="C110" i="248" s="1"/>
  <c r="F1306" i="248"/>
  <c r="L1304" i="248"/>
  <c r="D994" i="248"/>
  <c r="C994" i="248" s="1"/>
  <c r="F890" i="248"/>
  <c r="L888" i="248"/>
  <c r="D578" i="248"/>
  <c r="C578" i="248" s="1"/>
  <c r="F474" i="248"/>
  <c r="L472" i="248"/>
  <c r="D162" i="248"/>
  <c r="C162" i="248" s="1"/>
  <c r="F58" i="248"/>
  <c r="D1358" i="248"/>
  <c r="C1358" i="248" s="1"/>
  <c r="D942" i="248"/>
  <c r="C942" i="248" s="1"/>
  <c r="D1254" i="248"/>
  <c r="C1254" i="248" s="1"/>
  <c r="L1148" i="248"/>
  <c r="F1150" i="248"/>
  <c r="D838" i="248"/>
  <c r="C838" i="248" s="1"/>
  <c r="F734" i="248"/>
  <c r="L732" i="248"/>
  <c r="D422" i="248"/>
  <c r="C422" i="248" s="1"/>
  <c r="L316" i="248"/>
  <c r="F318" i="248"/>
  <c r="D1098" i="248"/>
  <c r="C1098" i="248" s="1"/>
  <c r="F994" i="248"/>
  <c r="L992" i="248"/>
  <c r="D682" i="248"/>
  <c r="C682" i="248" s="1"/>
  <c r="F578" i="248"/>
  <c r="L576" i="248"/>
  <c r="D266" i="248"/>
  <c r="C266" i="248" s="1"/>
  <c r="L160" i="248"/>
  <c r="F162" i="248"/>
  <c r="D1721" i="248"/>
  <c r="C1721" i="248" s="1"/>
  <c r="D1773" i="248"/>
  <c r="C1773" i="248" s="1"/>
  <c r="F1669" i="248"/>
  <c r="L1667" i="248"/>
  <c r="L1512" i="248"/>
  <c r="F1514" i="248"/>
  <c r="D1618" i="248"/>
  <c r="C1618" i="248" s="1"/>
  <c r="F1773" i="248"/>
  <c r="L1771" i="248"/>
  <c r="D1462" i="248"/>
  <c r="C1462" i="248" s="1"/>
  <c r="F1618" i="248"/>
  <c r="L1616" i="248"/>
  <c r="D1566" i="248"/>
  <c r="C1566" i="248" s="1"/>
  <c r="F1462" i="248"/>
  <c r="L1460" i="248"/>
  <c r="D1410" i="248"/>
  <c r="C1410" i="248" s="1"/>
  <c r="F1721" i="248"/>
  <c r="L1719" i="248"/>
  <c r="D1669" i="248"/>
  <c r="C1669" i="248" s="1"/>
  <c r="L1564" i="248"/>
  <c r="F1566" i="248"/>
  <c r="D1514" i="248"/>
  <c r="C1514" i="248" s="1"/>
  <c r="F1410" i="248"/>
  <c r="L1408" i="248"/>
  <c r="AA18" i="140"/>
  <c r="AA15" i="140"/>
  <c r="AA20" i="140"/>
  <c r="AB17" i="140"/>
  <c r="AB14" i="140"/>
  <c r="AB19" i="140"/>
  <c r="AA14" i="140"/>
  <c r="AA16" i="140"/>
  <c r="AA17" i="140"/>
  <c r="AA19" i="140"/>
  <c r="AB16" i="140"/>
  <c r="AB18" i="140"/>
  <c r="AB15" i="140"/>
  <c r="AB20" i="140"/>
  <c r="AA44" i="140"/>
  <c r="AB44" i="140"/>
  <c r="AA43" i="140"/>
  <c r="AA39" i="140"/>
  <c r="AA35" i="140"/>
  <c r="AA31" i="140"/>
  <c r="AA42" i="140"/>
  <c r="AA38" i="140"/>
  <c r="AA30" i="140"/>
  <c r="AA40" i="140"/>
  <c r="AA36" i="140"/>
  <c r="AA32" i="140"/>
  <c r="AA41" i="140"/>
  <c r="AA37" i="140"/>
  <c r="AA33" i="140"/>
  <c r="AW33" i="140" s="1"/>
  <c r="AA34" i="140"/>
  <c r="AB43" i="140"/>
  <c r="AB41" i="140"/>
  <c r="AB39" i="140"/>
  <c r="AB37" i="140"/>
  <c r="AB35" i="140"/>
  <c r="AB33" i="140"/>
  <c r="AB31" i="140"/>
  <c r="AB42" i="140"/>
  <c r="AB40" i="140"/>
  <c r="AB38" i="140"/>
  <c r="AB36" i="140"/>
  <c r="AB34" i="140"/>
  <c r="AB32" i="140"/>
  <c r="AB30" i="140"/>
  <c r="AW17" i="140" l="1"/>
  <c r="AX17" i="140" s="1"/>
  <c r="AW18" i="140"/>
  <c r="AW30" i="140"/>
  <c r="AX30" i="140" s="1"/>
  <c r="AW34" i="140"/>
  <c r="AX34" i="140" s="1"/>
  <c r="AW36" i="140"/>
  <c r="AX36" i="140" s="1"/>
  <c r="AW32" i="140"/>
  <c r="AX32" i="140" s="1"/>
  <c r="AW35" i="140"/>
  <c r="AX35" i="140" s="1"/>
  <c r="Z36" i="140"/>
  <c r="AW14" i="140"/>
  <c r="AX14" i="140" s="1"/>
  <c r="AW31" i="140"/>
  <c r="AX31" i="140" s="1"/>
  <c r="AW20" i="140"/>
  <c r="AX20" i="140" s="1"/>
  <c r="AW19" i="140"/>
  <c r="AX19" i="140" s="1"/>
  <c r="AW15" i="140"/>
  <c r="AX15" i="140" s="1"/>
  <c r="AW16" i="140"/>
  <c r="AX16" i="140" s="1"/>
  <c r="O951" i="248"/>
  <c r="L951" i="248" s="1"/>
  <c r="O327" i="248"/>
  <c r="L327" i="248" s="1"/>
  <c r="O1159" i="248"/>
  <c r="L1159" i="248" s="1"/>
  <c r="O275" i="248"/>
  <c r="L275" i="248" s="1"/>
  <c r="O1107" i="248"/>
  <c r="L1107" i="248" s="1"/>
  <c r="O847" i="248"/>
  <c r="L847" i="248" s="1"/>
  <c r="O1367" i="248"/>
  <c r="L1367" i="248" s="1"/>
  <c r="O587" i="248"/>
  <c r="L587" i="248" s="1"/>
  <c r="O119" i="248"/>
  <c r="L119" i="248" s="1"/>
  <c r="O67" i="248"/>
  <c r="L67" i="248" s="1"/>
  <c r="O899" i="248"/>
  <c r="L899" i="248" s="1"/>
  <c r="O639" i="248"/>
  <c r="L639" i="248" s="1"/>
  <c r="O535" i="248"/>
  <c r="L535" i="248" s="1"/>
  <c r="O795" i="248"/>
  <c r="L795" i="248" s="1"/>
  <c r="O743" i="248"/>
  <c r="L743" i="248" s="1"/>
  <c r="O691" i="248"/>
  <c r="L691" i="248" s="1"/>
  <c r="O431" i="248"/>
  <c r="L431" i="248" s="1"/>
  <c r="O1263" i="248"/>
  <c r="L1263" i="248" s="1"/>
  <c r="O171" i="248"/>
  <c r="L171" i="248" s="1"/>
  <c r="O1003" i="248"/>
  <c r="L1003" i="248" s="1"/>
  <c r="O483" i="248"/>
  <c r="L483" i="248" s="1"/>
  <c r="O1315" i="248"/>
  <c r="L1315" i="248" s="1"/>
  <c r="O223" i="248"/>
  <c r="L223" i="248" s="1"/>
  <c r="O1055" i="248"/>
  <c r="L1055" i="248" s="1"/>
  <c r="O379" i="248"/>
  <c r="L379" i="248" s="1"/>
  <c r="O1211" i="248"/>
  <c r="L1211" i="248" s="1"/>
  <c r="O1523" i="248"/>
  <c r="O1419" i="248"/>
  <c r="O1471" i="248"/>
  <c r="O1782" i="248"/>
  <c r="O1678" i="248"/>
  <c r="O1575" i="248"/>
  <c r="O1627" i="248"/>
  <c r="O1730" i="248"/>
  <c r="AX33" i="140"/>
  <c r="AX18" i="140"/>
  <c r="Z16" i="140"/>
  <c r="Z14" i="140"/>
  <c r="Z17" i="140"/>
  <c r="Z18" i="140"/>
  <c r="Z15" i="140"/>
  <c r="Z42" i="140"/>
  <c r="Z37" i="140"/>
  <c r="Z31" i="140"/>
  <c r="Z40" i="140"/>
  <c r="Z38" i="140"/>
  <c r="Z33" i="140"/>
  <c r="Z44" i="140"/>
  <c r="Z43" i="140"/>
  <c r="Z32" i="140"/>
  <c r="Z34" i="140"/>
  <c r="Z39" i="140"/>
  <c r="Z30" i="140"/>
  <c r="Z41" i="140"/>
  <c r="Z35" i="140"/>
  <c r="O148" i="248" l="1"/>
  <c r="L148" i="248" s="1"/>
  <c r="O135" i="248"/>
  <c r="L135" i="248" s="1"/>
  <c r="I135" i="248" s="1"/>
  <c r="O146" i="248"/>
  <c r="L146" i="248" s="1"/>
  <c r="O143" i="248"/>
  <c r="L143" i="248" s="1"/>
  <c r="I143" i="248" s="1"/>
  <c r="O125" i="248"/>
  <c r="L125" i="248" s="1"/>
  <c r="I125" i="248" s="1"/>
  <c r="O128" i="248"/>
  <c r="L128" i="248" s="1"/>
  <c r="I128" i="248" s="1"/>
  <c r="O142" i="248"/>
  <c r="L142" i="248" s="1"/>
  <c r="I142" i="248" s="1"/>
  <c r="O137" i="248"/>
  <c r="L137" i="248" s="1"/>
  <c r="O133" i="248"/>
  <c r="L133" i="248" s="1"/>
  <c r="I133" i="248" s="1"/>
  <c r="O134" i="248"/>
  <c r="L134" i="248" s="1"/>
  <c r="I134" i="248" s="1"/>
  <c r="O144" i="248"/>
  <c r="L144" i="248" s="1"/>
  <c r="I144" i="248" s="1"/>
  <c r="O132" i="248"/>
  <c r="L132" i="248" s="1"/>
  <c r="O124" i="248"/>
  <c r="L124" i="248" s="1"/>
  <c r="I124" i="248" s="1"/>
  <c r="O139" i="248"/>
  <c r="L139" i="248" s="1"/>
  <c r="I139" i="248" s="1"/>
  <c r="I119" i="248"/>
  <c r="O123" i="248"/>
  <c r="L123" i="248" s="1"/>
  <c r="I123" i="248" s="1"/>
  <c r="O147" i="248"/>
  <c r="L147" i="248" s="1"/>
  <c r="O122" i="248"/>
  <c r="L122" i="248" s="1"/>
  <c r="I122" i="248" s="1"/>
  <c r="O121" i="248"/>
  <c r="L121" i="248" s="1"/>
  <c r="O127" i="248"/>
  <c r="L127" i="248" s="1"/>
  <c r="O129" i="248"/>
  <c r="L129" i="248" s="1"/>
  <c r="I129" i="248" s="1"/>
  <c r="O130" i="248"/>
  <c r="L130" i="248" s="1"/>
  <c r="I130" i="248" s="1"/>
  <c r="O141" i="248"/>
  <c r="L141" i="248" s="1"/>
  <c r="O138" i="248"/>
  <c r="L138" i="248" s="1"/>
  <c r="I138" i="248" s="1"/>
  <c r="O238" i="248"/>
  <c r="L238" i="248" s="1"/>
  <c r="I238" i="248" s="1"/>
  <c r="O247" i="248"/>
  <c r="L247" i="248" s="1"/>
  <c r="I247" i="248" s="1"/>
  <c r="O241" i="248"/>
  <c r="L241" i="248" s="1"/>
  <c r="O243" i="248"/>
  <c r="L243" i="248" s="1"/>
  <c r="I243" i="248" s="1"/>
  <c r="O246" i="248"/>
  <c r="L246" i="248" s="1"/>
  <c r="I246" i="248" s="1"/>
  <c r="O251" i="248"/>
  <c r="L251" i="248" s="1"/>
  <c r="O236" i="248"/>
  <c r="L236" i="248" s="1"/>
  <c r="I223" i="248"/>
  <c r="O231" i="248"/>
  <c r="L231" i="248" s="1"/>
  <c r="O225" i="248"/>
  <c r="L225" i="248" s="1"/>
  <c r="O226" i="248"/>
  <c r="L226" i="248" s="1"/>
  <c r="I226" i="248" s="1"/>
  <c r="O229" i="248"/>
  <c r="L229" i="248" s="1"/>
  <c r="I229" i="248" s="1"/>
  <c r="O234" i="248"/>
  <c r="L234" i="248" s="1"/>
  <c r="I234" i="248" s="1"/>
  <c r="O252" i="248"/>
  <c r="L252" i="248" s="1"/>
  <c r="O233" i="248"/>
  <c r="L233" i="248" s="1"/>
  <c r="I233" i="248" s="1"/>
  <c r="O239" i="248"/>
  <c r="L239" i="248" s="1"/>
  <c r="I239" i="248" s="1"/>
  <c r="O248" i="248"/>
  <c r="L248" i="248" s="1"/>
  <c r="I248" i="248" s="1"/>
  <c r="O237" i="248"/>
  <c r="L237" i="248" s="1"/>
  <c r="I237" i="248" s="1"/>
  <c r="O245" i="248"/>
  <c r="L245" i="248" s="1"/>
  <c r="O228" i="248"/>
  <c r="L228" i="248" s="1"/>
  <c r="I228" i="248" s="1"/>
  <c r="O232" i="248"/>
  <c r="L232" i="248" s="1"/>
  <c r="I232" i="248" s="1"/>
  <c r="O227" i="248"/>
  <c r="L227" i="248" s="1"/>
  <c r="I227" i="248" s="1"/>
  <c r="O250" i="248"/>
  <c r="L250" i="248" s="1"/>
  <c r="O242" i="248"/>
  <c r="L242" i="248" s="1"/>
  <c r="I242" i="248" s="1"/>
  <c r="O756" i="248"/>
  <c r="L756" i="248" s="1"/>
  <c r="O770" i="248"/>
  <c r="L770" i="248" s="1"/>
  <c r="O759" i="248"/>
  <c r="L759" i="248" s="1"/>
  <c r="I759" i="248" s="1"/>
  <c r="O758" i="248"/>
  <c r="L758" i="248" s="1"/>
  <c r="I758" i="248" s="1"/>
  <c r="O748" i="248"/>
  <c r="L748" i="248" s="1"/>
  <c r="I748" i="248" s="1"/>
  <c r="O768" i="248"/>
  <c r="L768" i="248" s="1"/>
  <c r="I768" i="248" s="1"/>
  <c r="O761" i="248"/>
  <c r="L761" i="248" s="1"/>
  <c r="O765" i="248"/>
  <c r="L765" i="248" s="1"/>
  <c r="O771" i="248"/>
  <c r="L771" i="248" s="1"/>
  <c r="O752" i="248"/>
  <c r="L752" i="248" s="1"/>
  <c r="I752" i="248" s="1"/>
  <c r="O745" i="248"/>
  <c r="L745" i="248" s="1"/>
  <c r="O762" i="248"/>
  <c r="L762" i="248" s="1"/>
  <c r="I762" i="248" s="1"/>
  <c r="O753" i="248"/>
  <c r="L753" i="248" s="1"/>
  <c r="I753" i="248" s="1"/>
  <c r="O751" i="248"/>
  <c r="L751" i="248" s="1"/>
  <c r="I743" i="248"/>
  <c r="O763" i="248"/>
  <c r="L763" i="248" s="1"/>
  <c r="I763" i="248" s="1"/>
  <c r="O747" i="248"/>
  <c r="L747" i="248" s="1"/>
  <c r="I747" i="248" s="1"/>
  <c r="O746" i="248"/>
  <c r="L746" i="248" s="1"/>
  <c r="I746" i="248" s="1"/>
  <c r="O754" i="248"/>
  <c r="L754" i="248" s="1"/>
  <c r="I754" i="248" s="1"/>
  <c r="O749" i="248"/>
  <c r="L749" i="248" s="1"/>
  <c r="I749" i="248" s="1"/>
  <c r="O757" i="248"/>
  <c r="L757" i="248" s="1"/>
  <c r="I757" i="248" s="1"/>
  <c r="O766" i="248"/>
  <c r="L766" i="248" s="1"/>
  <c r="I766" i="248" s="1"/>
  <c r="O767" i="248"/>
  <c r="L767" i="248" s="1"/>
  <c r="I767" i="248" s="1"/>
  <c r="O772" i="248"/>
  <c r="L772" i="248" s="1"/>
  <c r="O1396" i="248"/>
  <c r="L1396" i="248" s="1"/>
  <c r="O1372" i="248"/>
  <c r="L1372" i="248" s="1"/>
  <c r="I1372" i="248" s="1"/>
  <c r="O1369" i="248"/>
  <c r="L1369" i="248" s="1"/>
  <c r="O1380" i="248"/>
  <c r="L1380" i="248" s="1"/>
  <c r="O1392" i="248"/>
  <c r="O1375" i="248"/>
  <c r="L1375" i="248" s="1"/>
  <c r="O1387" i="248"/>
  <c r="L1387" i="248" s="1"/>
  <c r="I1387" i="248" s="1"/>
  <c r="O1376" i="248"/>
  <c r="L1376" i="248" s="1"/>
  <c r="I1376" i="248" s="1"/>
  <c r="O1371" i="248"/>
  <c r="L1371" i="248" s="1"/>
  <c r="I1371" i="248" s="1"/>
  <c r="O1382" i="248"/>
  <c r="L1382" i="248" s="1"/>
  <c r="I1382" i="248" s="1"/>
  <c r="O1381" i="248"/>
  <c r="L1381" i="248" s="1"/>
  <c r="I1381" i="248" s="1"/>
  <c r="O1377" i="248"/>
  <c r="L1377" i="248" s="1"/>
  <c r="I1377" i="248" s="1"/>
  <c r="O1385" i="248"/>
  <c r="L1385" i="248" s="1"/>
  <c r="O1389" i="248"/>
  <c r="L1389" i="248" s="1"/>
  <c r="O1373" i="248"/>
  <c r="L1373" i="248" s="1"/>
  <c r="I1373" i="248" s="1"/>
  <c r="I1367" i="248"/>
  <c r="O1378" i="248"/>
  <c r="L1378" i="248" s="1"/>
  <c r="I1378" i="248" s="1"/>
  <c r="O1395" i="248"/>
  <c r="L1395" i="248" s="1"/>
  <c r="O1370" i="248"/>
  <c r="L1370" i="248" s="1"/>
  <c r="I1370" i="248" s="1"/>
  <c r="O1383" i="248"/>
  <c r="L1383" i="248" s="1"/>
  <c r="I1383" i="248" s="1"/>
  <c r="O1386" i="248"/>
  <c r="L1386" i="248" s="1"/>
  <c r="I1386" i="248" s="1"/>
  <c r="O1390" i="248"/>
  <c r="L1390" i="248" s="1"/>
  <c r="I1390" i="248" s="1"/>
  <c r="O1391" i="248"/>
  <c r="L1391" i="248" s="1"/>
  <c r="I1391" i="248" s="1"/>
  <c r="O1394" i="248"/>
  <c r="L1394" i="248" s="1"/>
  <c r="O1340" i="248"/>
  <c r="L1340" i="248" s="1"/>
  <c r="I1340" i="248" s="1"/>
  <c r="O1344" i="248"/>
  <c r="L1344" i="248" s="1"/>
  <c r="O1334" i="248"/>
  <c r="L1334" i="248" s="1"/>
  <c r="I1334" i="248" s="1"/>
  <c r="O1328" i="248"/>
  <c r="L1328" i="248" s="1"/>
  <c r="O1317" i="248"/>
  <c r="L1317" i="248" s="1"/>
  <c r="O1342" i="248"/>
  <c r="L1342" i="248" s="1"/>
  <c r="O1321" i="248"/>
  <c r="L1321" i="248" s="1"/>
  <c r="I1321" i="248" s="1"/>
  <c r="O1339" i="248"/>
  <c r="L1339" i="248" s="1"/>
  <c r="I1339" i="248" s="1"/>
  <c r="O1318" i="248"/>
  <c r="L1318" i="248" s="1"/>
  <c r="I1318" i="248" s="1"/>
  <c r="O1320" i="248"/>
  <c r="L1320" i="248" s="1"/>
  <c r="I1320" i="248" s="1"/>
  <c r="O1335" i="248"/>
  <c r="L1335" i="248" s="1"/>
  <c r="I1335" i="248" s="1"/>
  <c r="O1324" i="248"/>
  <c r="L1324" i="248" s="1"/>
  <c r="I1324" i="248" s="1"/>
  <c r="O1338" i="248"/>
  <c r="L1338" i="248" s="1"/>
  <c r="I1338" i="248" s="1"/>
  <c r="O1343" i="248"/>
  <c r="L1343" i="248" s="1"/>
  <c r="O1329" i="248"/>
  <c r="L1329" i="248" s="1"/>
  <c r="I1329" i="248" s="1"/>
  <c r="O1319" i="248"/>
  <c r="L1319" i="248" s="1"/>
  <c r="I1319" i="248" s="1"/>
  <c r="O1323" i="248"/>
  <c r="L1323" i="248" s="1"/>
  <c r="O1326" i="248"/>
  <c r="L1326" i="248" s="1"/>
  <c r="I1326" i="248" s="1"/>
  <c r="O1337" i="248"/>
  <c r="L1337" i="248" s="1"/>
  <c r="I1315" i="248"/>
  <c r="O1331" i="248"/>
  <c r="L1331" i="248" s="1"/>
  <c r="I1331" i="248" s="1"/>
  <c r="O1330" i="248"/>
  <c r="L1330" i="248" s="1"/>
  <c r="I1330" i="248" s="1"/>
  <c r="O1325" i="248"/>
  <c r="L1325" i="248" s="1"/>
  <c r="I1325" i="248" s="1"/>
  <c r="O1333" i="248"/>
  <c r="L1333" i="248" s="1"/>
  <c r="O819" i="248"/>
  <c r="L819" i="248" s="1"/>
  <c r="I819" i="248" s="1"/>
  <c r="O806" i="248"/>
  <c r="L806" i="248" s="1"/>
  <c r="I806" i="248" s="1"/>
  <c r="O805" i="248"/>
  <c r="L805" i="248" s="1"/>
  <c r="I805" i="248" s="1"/>
  <c r="O824" i="248"/>
  <c r="L824" i="248" s="1"/>
  <c r="O822" i="248"/>
  <c r="L822" i="248" s="1"/>
  <c r="O818" i="248"/>
  <c r="L818" i="248" s="1"/>
  <c r="I818" i="248" s="1"/>
  <c r="O803" i="248"/>
  <c r="L803" i="248" s="1"/>
  <c r="O813" i="248"/>
  <c r="L813" i="248" s="1"/>
  <c r="O823" i="248"/>
  <c r="L823" i="248" s="1"/>
  <c r="O801" i="248"/>
  <c r="L801" i="248" s="1"/>
  <c r="I801" i="248" s="1"/>
  <c r="I795" i="248"/>
  <c r="O798" i="248"/>
  <c r="L798" i="248" s="1"/>
  <c r="I798" i="248" s="1"/>
  <c r="O810" i="248"/>
  <c r="L810" i="248" s="1"/>
  <c r="I810" i="248" s="1"/>
  <c r="O804" i="248"/>
  <c r="L804" i="248" s="1"/>
  <c r="I804" i="248" s="1"/>
  <c r="O800" i="248"/>
  <c r="L800" i="248" s="1"/>
  <c r="I800" i="248" s="1"/>
  <c r="O799" i="248"/>
  <c r="L799" i="248" s="1"/>
  <c r="I799" i="248" s="1"/>
  <c r="O815" i="248"/>
  <c r="L815" i="248" s="1"/>
  <c r="I815" i="248" s="1"/>
  <c r="O809" i="248"/>
  <c r="L809" i="248" s="1"/>
  <c r="I809" i="248" s="1"/>
  <c r="O808" i="248"/>
  <c r="L808" i="248" s="1"/>
  <c r="O814" i="248"/>
  <c r="L814" i="248" s="1"/>
  <c r="I814" i="248" s="1"/>
  <c r="O817" i="248"/>
  <c r="L817" i="248" s="1"/>
  <c r="O797" i="248"/>
  <c r="L797" i="248" s="1"/>
  <c r="O811" i="248"/>
  <c r="L811" i="248" s="1"/>
  <c r="I811" i="248" s="1"/>
  <c r="O820" i="248"/>
  <c r="L820" i="248" s="1"/>
  <c r="I820" i="248" s="1"/>
  <c r="O866" i="248"/>
  <c r="L866" i="248" s="1"/>
  <c r="I866" i="248" s="1"/>
  <c r="O851" i="248"/>
  <c r="L851" i="248" s="1"/>
  <c r="I851" i="248" s="1"/>
  <c r="O871" i="248"/>
  <c r="L871" i="248" s="1"/>
  <c r="I871" i="248" s="1"/>
  <c r="O850" i="248"/>
  <c r="L850" i="248" s="1"/>
  <c r="I850" i="248" s="1"/>
  <c r="O857" i="248"/>
  <c r="L857" i="248" s="1"/>
  <c r="I857" i="248" s="1"/>
  <c r="O849" i="248"/>
  <c r="L849" i="248" s="1"/>
  <c r="O870" i="248"/>
  <c r="L870" i="248" s="1"/>
  <c r="I870" i="248" s="1"/>
  <c r="O874" i="248"/>
  <c r="L874" i="248" s="1"/>
  <c r="O860" i="248"/>
  <c r="L860" i="248" s="1"/>
  <c r="O865" i="248"/>
  <c r="L865" i="248" s="1"/>
  <c r="O858" i="248"/>
  <c r="L858" i="248" s="1"/>
  <c r="I858" i="248" s="1"/>
  <c r="O875" i="248"/>
  <c r="L875" i="248" s="1"/>
  <c r="O855" i="248"/>
  <c r="L855" i="248" s="1"/>
  <c r="O867" i="248"/>
  <c r="L867" i="248" s="1"/>
  <c r="I867" i="248" s="1"/>
  <c r="O862" i="248"/>
  <c r="L862" i="248" s="1"/>
  <c r="I862" i="248" s="1"/>
  <c r="O861" i="248"/>
  <c r="L861" i="248" s="1"/>
  <c r="I861" i="248" s="1"/>
  <c r="O872" i="248"/>
  <c r="L872" i="248" s="1"/>
  <c r="I872" i="248" s="1"/>
  <c r="O863" i="248"/>
  <c r="L863" i="248" s="1"/>
  <c r="I863" i="248" s="1"/>
  <c r="O853" i="248"/>
  <c r="L853" i="248" s="1"/>
  <c r="I853" i="248" s="1"/>
  <c r="O876" i="248"/>
  <c r="L876" i="248" s="1"/>
  <c r="O869" i="248"/>
  <c r="L869" i="248" s="1"/>
  <c r="O856" i="248"/>
  <c r="L856" i="248" s="1"/>
  <c r="I856" i="248" s="1"/>
  <c r="O852" i="248"/>
  <c r="L852" i="248" s="1"/>
  <c r="I852" i="248" s="1"/>
  <c r="I847" i="248"/>
  <c r="O408" i="248"/>
  <c r="L408" i="248" s="1"/>
  <c r="O401" i="248"/>
  <c r="L401" i="248" s="1"/>
  <c r="O383" i="248"/>
  <c r="L383" i="248" s="1"/>
  <c r="I383" i="248" s="1"/>
  <c r="O395" i="248"/>
  <c r="L395" i="248" s="1"/>
  <c r="I395" i="248" s="1"/>
  <c r="O382" i="248"/>
  <c r="L382" i="248" s="1"/>
  <c r="I382" i="248" s="1"/>
  <c r="O387" i="248"/>
  <c r="L387" i="248" s="1"/>
  <c r="O394" i="248"/>
  <c r="L394" i="248" s="1"/>
  <c r="I394" i="248" s="1"/>
  <c r="O402" i="248"/>
  <c r="L402" i="248" s="1"/>
  <c r="I402" i="248" s="1"/>
  <c r="O393" i="248"/>
  <c r="L393" i="248" s="1"/>
  <c r="I393" i="248" s="1"/>
  <c r="I379" i="248"/>
  <c r="O384" i="248"/>
  <c r="L384" i="248" s="1"/>
  <c r="I384" i="248" s="1"/>
  <c r="O406" i="248"/>
  <c r="L406" i="248" s="1"/>
  <c r="O392" i="248"/>
  <c r="L392" i="248" s="1"/>
  <c r="O404" i="248"/>
  <c r="L404" i="248" s="1"/>
  <c r="I404" i="248" s="1"/>
  <c r="O397" i="248"/>
  <c r="L397" i="248" s="1"/>
  <c r="O390" i="248"/>
  <c r="L390" i="248" s="1"/>
  <c r="I390" i="248" s="1"/>
  <c r="O381" i="248"/>
  <c r="L381" i="248" s="1"/>
  <c r="O398" i="248"/>
  <c r="L398" i="248" s="1"/>
  <c r="I398" i="248" s="1"/>
  <c r="O403" i="248"/>
  <c r="L403" i="248" s="1"/>
  <c r="I403" i="248" s="1"/>
  <c r="O407" i="248"/>
  <c r="L407" i="248" s="1"/>
  <c r="O399" i="248"/>
  <c r="L399" i="248" s="1"/>
  <c r="I399" i="248" s="1"/>
  <c r="O388" i="248"/>
  <c r="L388" i="248" s="1"/>
  <c r="I388" i="248" s="1"/>
  <c r="O389" i="248"/>
  <c r="L389" i="248" s="1"/>
  <c r="I389" i="248" s="1"/>
  <c r="O385" i="248"/>
  <c r="L385" i="248" s="1"/>
  <c r="I385" i="248" s="1"/>
  <c r="O507" i="248"/>
  <c r="L507" i="248" s="1"/>
  <c r="I507" i="248" s="1"/>
  <c r="O492" i="248"/>
  <c r="L492" i="248" s="1"/>
  <c r="I492" i="248" s="1"/>
  <c r="O508" i="248"/>
  <c r="L508" i="248" s="1"/>
  <c r="I508" i="248" s="1"/>
  <c r="O487" i="248"/>
  <c r="L487" i="248" s="1"/>
  <c r="I487" i="248" s="1"/>
  <c r="O511" i="248"/>
  <c r="L511" i="248" s="1"/>
  <c r="O491" i="248"/>
  <c r="L491" i="248" s="1"/>
  <c r="O485" i="248"/>
  <c r="L485" i="248" s="1"/>
  <c r="O489" i="248"/>
  <c r="L489" i="248" s="1"/>
  <c r="I489" i="248" s="1"/>
  <c r="O505" i="248"/>
  <c r="L505" i="248" s="1"/>
  <c r="O512" i="248"/>
  <c r="L512" i="248" s="1"/>
  <c r="O510" i="248"/>
  <c r="L510" i="248" s="1"/>
  <c r="I483" i="248"/>
  <c r="O496" i="248"/>
  <c r="L496" i="248" s="1"/>
  <c r="O498" i="248"/>
  <c r="L498" i="248" s="1"/>
  <c r="I498" i="248" s="1"/>
  <c r="O502" i="248"/>
  <c r="L502" i="248" s="1"/>
  <c r="I502" i="248" s="1"/>
  <c r="O494" i="248"/>
  <c r="L494" i="248" s="1"/>
  <c r="I494" i="248" s="1"/>
  <c r="O501" i="248"/>
  <c r="L501" i="248" s="1"/>
  <c r="O488" i="248"/>
  <c r="L488" i="248" s="1"/>
  <c r="I488" i="248" s="1"/>
  <c r="O493" i="248"/>
  <c r="L493" i="248" s="1"/>
  <c r="I493" i="248" s="1"/>
  <c r="O497" i="248"/>
  <c r="L497" i="248" s="1"/>
  <c r="I497" i="248" s="1"/>
  <c r="O499" i="248"/>
  <c r="L499" i="248" s="1"/>
  <c r="I499" i="248" s="1"/>
  <c r="O506" i="248"/>
  <c r="L506" i="248" s="1"/>
  <c r="I506" i="248" s="1"/>
  <c r="O486" i="248"/>
  <c r="L486" i="248" s="1"/>
  <c r="I486" i="248" s="1"/>
  <c r="O503" i="248"/>
  <c r="L503" i="248" s="1"/>
  <c r="I503" i="248" s="1"/>
  <c r="O559" i="248"/>
  <c r="L559" i="248" s="1"/>
  <c r="I559" i="248" s="1"/>
  <c r="O560" i="248"/>
  <c r="L560" i="248" s="1"/>
  <c r="I560" i="248" s="1"/>
  <c r="O540" i="248"/>
  <c r="L540" i="248" s="1"/>
  <c r="I540" i="248" s="1"/>
  <c r="O562" i="248"/>
  <c r="L562" i="248" s="1"/>
  <c r="O550" i="248"/>
  <c r="L550" i="248" s="1"/>
  <c r="I550" i="248" s="1"/>
  <c r="O557" i="248"/>
  <c r="L557" i="248" s="1"/>
  <c r="O546" i="248"/>
  <c r="L546" i="248" s="1"/>
  <c r="I546" i="248" s="1"/>
  <c r="O545" i="248"/>
  <c r="L545" i="248" s="1"/>
  <c r="I545" i="248" s="1"/>
  <c r="O551" i="248"/>
  <c r="L551" i="248" s="1"/>
  <c r="I551" i="248" s="1"/>
  <c r="O548" i="248"/>
  <c r="L548" i="248" s="1"/>
  <c r="O564" i="248"/>
  <c r="L564" i="248" s="1"/>
  <c r="O553" i="248"/>
  <c r="L553" i="248" s="1"/>
  <c r="O544" i="248"/>
  <c r="L544" i="248" s="1"/>
  <c r="I544" i="248" s="1"/>
  <c r="O537" i="248"/>
  <c r="L537" i="248" s="1"/>
  <c r="O555" i="248"/>
  <c r="L555" i="248" s="1"/>
  <c r="I555" i="248" s="1"/>
  <c r="O563" i="248"/>
  <c r="L563" i="248" s="1"/>
  <c r="O538" i="248"/>
  <c r="L538" i="248" s="1"/>
  <c r="I538" i="248" s="1"/>
  <c r="O541" i="248"/>
  <c r="L541" i="248" s="1"/>
  <c r="I541" i="248" s="1"/>
  <c r="O558" i="248"/>
  <c r="L558" i="248" s="1"/>
  <c r="I558" i="248" s="1"/>
  <c r="O539" i="248"/>
  <c r="L539" i="248" s="1"/>
  <c r="I539" i="248" s="1"/>
  <c r="I535" i="248"/>
  <c r="O543" i="248"/>
  <c r="L543" i="248" s="1"/>
  <c r="O549" i="248"/>
  <c r="L549" i="248" s="1"/>
  <c r="I549" i="248" s="1"/>
  <c r="O554" i="248"/>
  <c r="L554" i="248" s="1"/>
  <c r="I554" i="248" s="1"/>
  <c r="O1131" i="248"/>
  <c r="L1131" i="248" s="1"/>
  <c r="I1131" i="248" s="1"/>
  <c r="O1125" i="248"/>
  <c r="L1125" i="248" s="1"/>
  <c r="O1122" i="248"/>
  <c r="L1122" i="248" s="1"/>
  <c r="I1122" i="248" s="1"/>
  <c r="O1117" i="248"/>
  <c r="L1117" i="248" s="1"/>
  <c r="I1117" i="248" s="1"/>
  <c r="O1116" i="248"/>
  <c r="L1116" i="248" s="1"/>
  <c r="I1116" i="248" s="1"/>
  <c r="O1111" i="248"/>
  <c r="L1111" i="248" s="1"/>
  <c r="I1111" i="248" s="1"/>
  <c r="O1115" i="248"/>
  <c r="L1115" i="248" s="1"/>
  <c r="O1127" i="248"/>
  <c r="L1127" i="248" s="1"/>
  <c r="I1127" i="248" s="1"/>
  <c r="O1110" i="248"/>
  <c r="L1110" i="248" s="1"/>
  <c r="I1110" i="248" s="1"/>
  <c r="O1134" i="248"/>
  <c r="L1134" i="248" s="1"/>
  <c r="O1135" i="248"/>
  <c r="L1135" i="248" s="1"/>
  <c r="O1112" i="248"/>
  <c r="L1112" i="248" s="1"/>
  <c r="I1112" i="248" s="1"/>
  <c r="I1107" i="248"/>
  <c r="O1129" i="248"/>
  <c r="L1129" i="248" s="1"/>
  <c r="O1123" i="248"/>
  <c r="L1123" i="248" s="1"/>
  <c r="I1123" i="248" s="1"/>
  <c r="O1121" i="248"/>
  <c r="L1121" i="248" s="1"/>
  <c r="I1121" i="248" s="1"/>
  <c r="O1136" i="248"/>
  <c r="L1136" i="248" s="1"/>
  <c r="O1130" i="248"/>
  <c r="L1130" i="248" s="1"/>
  <c r="I1130" i="248" s="1"/>
  <c r="O1120" i="248"/>
  <c r="L1120" i="248" s="1"/>
  <c r="O1113" i="248"/>
  <c r="L1113" i="248" s="1"/>
  <c r="I1113" i="248" s="1"/>
  <c r="O1132" i="248"/>
  <c r="L1132" i="248" s="1"/>
  <c r="I1132" i="248" s="1"/>
  <c r="O1118" i="248"/>
  <c r="L1118" i="248" s="1"/>
  <c r="I1118" i="248" s="1"/>
  <c r="O1126" i="248"/>
  <c r="L1126" i="248" s="1"/>
  <c r="I1126" i="248" s="1"/>
  <c r="O1109" i="248"/>
  <c r="L1109" i="248" s="1"/>
  <c r="O435" i="248"/>
  <c r="L435" i="248" s="1"/>
  <c r="I435" i="248" s="1"/>
  <c r="O451" i="248"/>
  <c r="L451" i="248" s="1"/>
  <c r="I451" i="248" s="1"/>
  <c r="O455" i="248"/>
  <c r="L455" i="248" s="1"/>
  <c r="I455" i="248" s="1"/>
  <c r="O433" i="248"/>
  <c r="L433" i="248" s="1"/>
  <c r="O436" i="248"/>
  <c r="L436" i="248" s="1"/>
  <c r="I436" i="248" s="1"/>
  <c r="O449" i="248"/>
  <c r="L449" i="248" s="1"/>
  <c r="O456" i="248"/>
  <c r="L456" i="248" s="1"/>
  <c r="I456" i="248" s="1"/>
  <c r="O439" i="248"/>
  <c r="L439" i="248" s="1"/>
  <c r="O459" i="248"/>
  <c r="L459" i="248" s="1"/>
  <c r="O442" i="248"/>
  <c r="L442" i="248" s="1"/>
  <c r="I442" i="248" s="1"/>
  <c r="O454" i="248"/>
  <c r="L454" i="248" s="1"/>
  <c r="I454" i="248" s="1"/>
  <c r="O434" i="248"/>
  <c r="L434" i="248" s="1"/>
  <c r="I434" i="248" s="1"/>
  <c r="O460" i="248"/>
  <c r="L460" i="248" s="1"/>
  <c r="O447" i="248"/>
  <c r="L447" i="248" s="1"/>
  <c r="I447" i="248" s="1"/>
  <c r="O445" i="248"/>
  <c r="L445" i="248" s="1"/>
  <c r="I445" i="248" s="1"/>
  <c r="O446" i="248"/>
  <c r="L446" i="248" s="1"/>
  <c r="I446" i="248" s="1"/>
  <c r="O441" i="248"/>
  <c r="L441" i="248" s="1"/>
  <c r="I441" i="248" s="1"/>
  <c r="O458" i="248"/>
  <c r="L458" i="248" s="1"/>
  <c r="O444" i="248"/>
  <c r="L444" i="248" s="1"/>
  <c r="I431" i="248"/>
  <c r="O453" i="248"/>
  <c r="L453" i="248" s="1"/>
  <c r="O437" i="248"/>
  <c r="L437" i="248" s="1"/>
  <c r="I437" i="248" s="1"/>
  <c r="O450" i="248"/>
  <c r="L450" i="248" s="1"/>
  <c r="I450" i="248" s="1"/>
  <c r="O440" i="248"/>
  <c r="L440" i="248" s="1"/>
  <c r="I440" i="248" s="1"/>
  <c r="I1003" i="248"/>
  <c r="O1026" i="248"/>
  <c r="L1026" i="248" s="1"/>
  <c r="I1026" i="248" s="1"/>
  <c r="O1012" i="248"/>
  <c r="L1012" i="248" s="1"/>
  <c r="I1012" i="248" s="1"/>
  <c r="O1005" i="248"/>
  <c r="L1005" i="248" s="1"/>
  <c r="O1018" i="248"/>
  <c r="L1018" i="248" s="1"/>
  <c r="I1018" i="248" s="1"/>
  <c r="O1019" i="248"/>
  <c r="L1019" i="248" s="1"/>
  <c r="I1019" i="248" s="1"/>
  <c r="O1016" i="248"/>
  <c r="L1016" i="248" s="1"/>
  <c r="O1028" i="248"/>
  <c r="O1023" i="248"/>
  <c r="L1023" i="248" s="1"/>
  <c r="I1023" i="248" s="1"/>
  <c r="O1008" i="248"/>
  <c r="L1008" i="248" s="1"/>
  <c r="I1008" i="248" s="1"/>
  <c r="O1030" i="248"/>
  <c r="L1030" i="248" s="1"/>
  <c r="O1022" i="248"/>
  <c r="L1022" i="248" s="1"/>
  <c r="I1022" i="248" s="1"/>
  <c r="O1007" i="248"/>
  <c r="L1007" i="248" s="1"/>
  <c r="I1007" i="248" s="1"/>
  <c r="O1006" i="248"/>
  <c r="L1006" i="248" s="1"/>
  <c r="I1006" i="248" s="1"/>
  <c r="O1014" i="248"/>
  <c r="L1014" i="248" s="1"/>
  <c r="I1014" i="248" s="1"/>
  <c r="O1031" i="248"/>
  <c r="L1031" i="248" s="1"/>
  <c r="O1025" i="248"/>
  <c r="L1025" i="248" s="1"/>
  <c r="O1011" i="248"/>
  <c r="L1011" i="248" s="1"/>
  <c r="O1013" i="248"/>
  <c r="L1013" i="248" s="1"/>
  <c r="I1013" i="248" s="1"/>
  <c r="O1032" i="248"/>
  <c r="L1032" i="248" s="1"/>
  <c r="O1009" i="248"/>
  <c r="L1009" i="248" s="1"/>
  <c r="I1009" i="248" s="1"/>
  <c r="O1027" i="248"/>
  <c r="L1027" i="248" s="1"/>
  <c r="I1027" i="248" s="1"/>
  <c r="O1017" i="248"/>
  <c r="L1017" i="248" s="1"/>
  <c r="I1017" i="248" s="1"/>
  <c r="O1021" i="248"/>
  <c r="L1021" i="248" s="1"/>
  <c r="I639" i="248"/>
  <c r="O667" i="248"/>
  <c r="L667" i="248" s="1"/>
  <c r="O642" i="248"/>
  <c r="L642" i="248" s="1"/>
  <c r="I642" i="248" s="1"/>
  <c r="O644" i="248"/>
  <c r="L644" i="248" s="1"/>
  <c r="I644" i="248" s="1"/>
  <c r="O666" i="248"/>
  <c r="L666" i="248" s="1"/>
  <c r="O663" i="248"/>
  <c r="L663" i="248" s="1"/>
  <c r="I663" i="248" s="1"/>
  <c r="O664" i="248"/>
  <c r="L664" i="248" s="1"/>
  <c r="I664" i="248" s="1"/>
  <c r="O661" i="248"/>
  <c r="L661" i="248" s="1"/>
  <c r="O654" i="248"/>
  <c r="L654" i="248" s="1"/>
  <c r="I654" i="248" s="1"/>
  <c r="O662" i="248"/>
  <c r="L662" i="248" s="1"/>
  <c r="I662" i="248" s="1"/>
  <c r="O647" i="248"/>
  <c r="L647" i="248" s="1"/>
  <c r="O655" i="248"/>
  <c r="L655" i="248" s="1"/>
  <c r="I655" i="248" s="1"/>
  <c r="O645" i="248"/>
  <c r="L645" i="248" s="1"/>
  <c r="I645" i="248" s="1"/>
  <c r="O659" i="248"/>
  <c r="L659" i="248" s="1"/>
  <c r="I659" i="248" s="1"/>
  <c r="O649" i="248"/>
  <c r="L649" i="248" s="1"/>
  <c r="I649" i="248" s="1"/>
  <c r="O652" i="248"/>
  <c r="L652" i="248" s="1"/>
  <c r="O658" i="248"/>
  <c r="L658" i="248" s="1"/>
  <c r="I658" i="248" s="1"/>
  <c r="O641" i="248"/>
  <c r="L641" i="248" s="1"/>
  <c r="O643" i="248"/>
  <c r="L643" i="248" s="1"/>
  <c r="I643" i="248" s="1"/>
  <c r="O650" i="248"/>
  <c r="L650" i="248" s="1"/>
  <c r="I650" i="248" s="1"/>
  <c r="O648" i="248"/>
  <c r="L648" i="248" s="1"/>
  <c r="I648" i="248" s="1"/>
  <c r="O657" i="248"/>
  <c r="L657" i="248" s="1"/>
  <c r="O668" i="248"/>
  <c r="L668" i="248" s="1"/>
  <c r="O653" i="248"/>
  <c r="L653" i="248" s="1"/>
  <c r="I653" i="248" s="1"/>
  <c r="O294" i="248"/>
  <c r="L294" i="248" s="1"/>
  <c r="I294" i="248" s="1"/>
  <c r="O286" i="248"/>
  <c r="L286" i="248" s="1"/>
  <c r="I286" i="248" s="1"/>
  <c r="O304" i="248"/>
  <c r="L304" i="248" s="1"/>
  <c r="O300" i="248"/>
  <c r="L300" i="248" s="1"/>
  <c r="I300" i="248" s="1"/>
  <c r="O278" i="248"/>
  <c r="L278" i="248" s="1"/>
  <c r="I278" i="248" s="1"/>
  <c r="I275" i="248"/>
  <c r="O283" i="248"/>
  <c r="L283" i="248" s="1"/>
  <c r="O303" i="248"/>
  <c r="L303" i="248" s="1"/>
  <c r="O280" i="248"/>
  <c r="L280" i="248" s="1"/>
  <c r="I280" i="248" s="1"/>
  <c r="O298" i="248"/>
  <c r="L298" i="248" s="1"/>
  <c r="I298" i="248" s="1"/>
  <c r="O277" i="248"/>
  <c r="L277" i="248" s="1"/>
  <c r="O289" i="248"/>
  <c r="L289" i="248" s="1"/>
  <c r="I289" i="248" s="1"/>
  <c r="O297" i="248"/>
  <c r="L297" i="248" s="1"/>
  <c r="O302" i="248"/>
  <c r="L302" i="248" s="1"/>
  <c r="O285" i="248"/>
  <c r="L285" i="248" s="1"/>
  <c r="I285" i="248" s="1"/>
  <c r="O281" i="248"/>
  <c r="L281" i="248" s="1"/>
  <c r="I281" i="248" s="1"/>
  <c r="O284" i="248"/>
  <c r="L284" i="248" s="1"/>
  <c r="I284" i="248" s="1"/>
  <c r="O291" i="248"/>
  <c r="L291" i="248" s="1"/>
  <c r="I291" i="248" s="1"/>
  <c r="O290" i="248"/>
  <c r="L290" i="248" s="1"/>
  <c r="I290" i="248" s="1"/>
  <c r="O299" i="248"/>
  <c r="L299" i="248" s="1"/>
  <c r="I299" i="248" s="1"/>
  <c r="O295" i="248"/>
  <c r="L295" i="248" s="1"/>
  <c r="I295" i="248" s="1"/>
  <c r="O279" i="248"/>
  <c r="L279" i="248" s="1"/>
  <c r="I279" i="248" s="1"/>
  <c r="O288" i="248"/>
  <c r="L288" i="248" s="1"/>
  <c r="O293" i="248"/>
  <c r="L293" i="248" s="1"/>
  <c r="O200" i="248"/>
  <c r="L200" i="248" s="1"/>
  <c r="O176" i="248"/>
  <c r="L176" i="248" s="1"/>
  <c r="I176" i="248" s="1"/>
  <c r="I171" i="248"/>
  <c r="O184" i="248"/>
  <c r="L184" i="248" s="1"/>
  <c r="O182" i="248"/>
  <c r="L182" i="248" s="1"/>
  <c r="I182" i="248" s="1"/>
  <c r="O195" i="248"/>
  <c r="L195" i="248" s="1"/>
  <c r="I195" i="248" s="1"/>
  <c r="O194" i="248"/>
  <c r="L194" i="248" s="1"/>
  <c r="I194" i="248" s="1"/>
  <c r="O187" i="248"/>
  <c r="L187" i="248" s="1"/>
  <c r="I187" i="248" s="1"/>
  <c r="O173" i="248"/>
  <c r="L173" i="248" s="1"/>
  <c r="O198" i="248"/>
  <c r="L198" i="248" s="1"/>
  <c r="O177" i="248"/>
  <c r="L177" i="248" s="1"/>
  <c r="I177" i="248" s="1"/>
  <c r="O175" i="248"/>
  <c r="L175" i="248" s="1"/>
  <c r="I175" i="248" s="1"/>
  <c r="O189" i="248"/>
  <c r="L189" i="248" s="1"/>
  <c r="O199" i="248"/>
  <c r="L199" i="248" s="1"/>
  <c r="O196" i="248"/>
  <c r="O174" i="248"/>
  <c r="L174" i="248" s="1"/>
  <c r="I174" i="248" s="1"/>
  <c r="O186" i="248"/>
  <c r="L186" i="248" s="1"/>
  <c r="I186" i="248" s="1"/>
  <c r="O193" i="248"/>
  <c r="L193" i="248" s="1"/>
  <c r="O180" i="248"/>
  <c r="L180" i="248" s="1"/>
  <c r="I180" i="248" s="1"/>
  <c r="O185" i="248"/>
  <c r="L185" i="248" s="1"/>
  <c r="I185" i="248" s="1"/>
  <c r="O191" i="248"/>
  <c r="L191" i="248" s="1"/>
  <c r="I191" i="248" s="1"/>
  <c r="O190" i="248"/>
  <c r="L190" i="248" s="1"/>
  <c r="I190" i="248" s="1"/>
  <c r="O179" i="248"/>
  <c r="L179" i="248" s="1"/>
  <c r="O181" i="248"/>
  <c r="L181" i="248" s="1"/>
  <c r="I181" i="248" s="1"/>
  <c r="O928" i="248"/>
  <c r="L928" i="248" s="1"/>
  <c r="O901" i="248"/>
  <c r="L901" i="248" s="1"/>
  <c r="O924" i="248"/>
  <c r="L924" i="248" s="1"/>
  <c r="I924" i="248" s="1"/>
  <c r="O922" i="248"/>
  <c r="L922" i="248" s="1"/>
  <c r="I922" i="248" s="1"/>
  <c r="O908" i="248"/>
  <c r="L908" i="248" s="1"/>
  <c r="I908" i="248" s="1"/>
  <c r="O915" i="248"/>
  <c r="L915" i="248" s="1"/>
  <c r="I915" i="248" s="1"/>
  <c r="O927" i="248"/>
  <c r="L927" i="248" s="1"/>
  <c r="O913" i="248"/>
  <c r="L913" i="248" s="1"/>
  <c r="I913" i="248" s="1"/>
  <c r="O909" i="248"/>
  <c r="L909" i="248" s="1"/>
  <c r="I909" i="248" s="1"/>
  <c r="O918" i="248"/>
  <c r="L918" i="248" s="1"/>
  <c r="I918" i="248" s="1"/>
  <c r="O923" i="248"/>
  <c r="L923" i="248" s="1"/>
  <c r="I923" i="248" s="1"/>
  <c r="O910" i="248"/>
  <c r="L910" i="248" s="1"/>
  <c r="I910" i="248" s="1"/>
  <c r="O907" i="248"/>
  <c r="L907" i="248" s="1"/>
  <c r="O905" i="248"/>
  <c r="L905" i="248" s="1"/>
  <c r="I905" i="248" s="1"/>
  <c r="O917" i="248"/>
  <c r="L917" i="248" s="1"/>
  <c r="O919" i="248"/>
  <c r="L919" i="248" s="1"/>
  <c r="I919" i="248" s="1"/>
  <c r="I899" i="248"/>
  <c r="O902" i="248"/>
  <c r="L902" i="248" s="1"/>
  <c r="I902" i="248" s="1"/>
  <c r="O921" i="248"/>
  <c r="L921" i="248" s="1"/>
  <c r="O912" i="248"/>
  <c r="L912" i="248" s="1"/>
  <c r="O903" i="248"/>
  <c r="L903" i="248" s="1"/>
  <c r="I903" i="248" s="1"/>
  <c r="O926" i="248"/>
  <c r="L926" i="248" s="1"/>
  <c r="O914" i="248"/>
  <c r="L914" i="248" s="1"/>
  <c r="I914" i="248" s="1"/>
  <c r="O904" i="248"/>
  <c r="L904" i="248" s="1"/>
  <c r="I904" i="248" s="1"/>
  <c r="O1188" i="248"/>
  <c r="L1188" i="248" s="1"/>
  <c r="O1164" i="248"/>
  <c r="L1164" i="248" s="1"/>
  <c r="I1164" i="248" s="1"/>
  <c r="O1178" i="248"/>
  <c r="L1178" i="248" s="1"/>
  <c r="I1178" i="248" s="1"/>
  <c r="O1172" i="248"/>
  <c r="L1172" i="248" s="1"/>
  <c r="O1173" i="248"/>
  <c r="L1173" i="248" s="1"/>
  <c r="I1173" i="248" s="1"/>
  <c r="O1181" i="248"/>
  <c r="L1181" i="248" s="1"/>
  <c r="O1161" i="248"/>
  <c r="L1161" i="248" s="1"/>
  <c r="O1167" i="248"/>
  <c r="L1167" i="248" s="1"/>
  <c r="O1183" i="248"/>
  <c r="L1183" i="248" s="1"/>
  <c r="I1183" i="248" s="1"/>
  <c r="O1187" i="248"/>
  <c r="L1187" i="248" s="1"/>
  <c r="O1184" i="248"/>
  <c r="L1184" i="248" s="1"/>
  <c r="I1184" i="248" s="1"/>
  <c r="O1168" i="248"/>
  <c r="L1168" i="248" s="1"/>
  <c r="I1168" i="248" s="1"/>
  <c r="O1162" i="248"/>
  <c r="L1162" i="248" s="1"/>
  <c r="I1162" i="248" s="1"/>
  <c r="O1175" i="248"/>
  <c r="L1175" i="248" s="1"/>
  <c r="I1175" i="248" s="1"/>
  <c r="O1186" i="248"/>
  <c r="L1186" i="248" s="1"/>
  <c r="O1165" i="248"/>
  <c r="L1165" i="248" s="1"/>
  <c r="I1165" i="248" s="1"/>
  <c r="O1170" i="248"/>
  <c r="L1170" i="248" s="1"/>
  <c r="I1170" i="248" s="1"/>
  <c r="O1174" i="248"/>
  <c r="L1174" i="248" s="1"/>
  <c r="I1174" i="248" s="1"/>
  <c r="O1177" i="248"/>
  <c r="L1177" i="248" s="1"/>
  <c r="O1163" i="248"/>
  <c r="L1163" i="248" s="1"/>
  <c r="I1163" i="248" s="1"/>
  <c r="I1159" i="248"/>
  <c r="O1182" i="248"/>
  <c r="L1182" i="248" s="1"/>
  <c r="I1182" i="248" s="1"/>
  <c r="O1169" i="248"/>
  <c r="L1169" i="248" s="1"/>
  <c r="I1169" i="248" s="1"/>
  <c r="O1179" i="248"/>
  <c r="L1179" i="248" s="1"/>
  <c r="I1179" i="248" s="1"/>
  <c r="O1240" i="248"/>
  <c r="L1240" i="248" s="1"/>
  <c r="O1226" i="248"/>
  <c r="L1226" i="248" s="1"/>
  <c r="I1226" i="248" s="1"/>
  <c r="O1219" i="248"/>
  <c r="L1219" i="248" s="1"/>
  <c r="O1217" i="248"/>
  <c r="L1217" i="248" s="1"/>
  <c r="I1217" i="248" s="1"/>
  <c r="O1220" i="248"/>
  <c r="L1220" i="248" s="1"/>
  <c r="I1220" i="248" s="1"/>
  <c r="O1221" i="248"/>
  <c r="L1221" i="248" s="1"/>
  <c r="I1221" i="248" s="1"/>
  <c r="O1215" i="248"/>
  <c r="L1215" i="248" s="1"/>
  <c r="I1215" i="248" s="1"/>
  <c r="O1214" i="248"/>
  <c r="L1214" i="248" s="1"/>
  <c r="I1214" i="248" s="1"/>
  <c r="O1227" i="248"/>
  <c r="L1227" i="248" s="1"/>
  <c r="I1227" i="248" s="1"/>
  <c r="O1236" i="248"/>
  <c r="L1236" i="248" s="1"/>
  <c r="I1236" i="248" s="1"/>
  <c r="O1222" i="248"/>
  <c r="L1222" i="248" s="1"/>
  <c r="I1222" i="248" s="1"/>
  <c r="O1233" i="248"/>
  <c r="L1233" i="248" s="1"/>
  <c r="O1229" i="248"/>
  <c r="L1229" i="248" s="1"/>
  <c r="O1225" i="248"/>
  <c r="L1225" i="248" s="1"/>
  <c r="I1225" i="248" s="1"/>
  <c r="O1238" i="248"/>
  <c r="L1238" i="248" s="1"/>
  <c r="O1239" i="248"/>
  <c r="L1239" i="248" s="1"/>
  <c r="O1216" i="248"/>
  <c r="L1216" i="248" s="1"/>
  <c r="I1216" i="248" s="1"/>
  <c r="O1234" i="248"/>
  <c r="L1234" i="248" s="1"/>
  <c r="I1234" i="248" s="1"/>
  <c r="O1213" i="248"/>
  <c r="L1213" i="248" s="1"/>
  <c r="I1211" i="248"/>
  <c r="O1235" i="248"/>
  <c r="L1235" i="248" s="1"/>
  <c r="I1235" i="248" s="1"/>
  <c r="O1231" i="248"/>
  <c r="L1231" i="248" s="1"/>
  <c r="I1231" i="248" s="1"/>
  <c r="O1230" i="248"/>
  <c r="L1230" i="248" s="1"/>
  <c r="I1230" i="248" s="1"/>
  <c r="O1224" i="248"/>
  <c r="L1224" i="248" s="1"/>
  <c r="O1276" i="248"/>
  <c r="L1276" i="248" s="1"/>
  <c r="O1265" i="248"/>
  <c r="L1265" i="248" s="1"/>
  <c r="O1283" i="248"/>
  <c r="L1283" i="248" s="1"/>
  <c r="I1283" i="248" s="1"/>
  <c r="O1292" i="248"/>
  <c r="L1292" i="248" s="1"/>
  <c r="O1291" i="248"/>
  <c r="L1291" i="248" s="1"/>
  <c r="O1266" i="248"/>
  <c r="L1266" i="248" s="1"/>
  <c r="I1266" i="248" s="1"/>
  <c r="O1288" i="248"/>
  <c r="L1288" i="248" s="1"/>
  <c r="I1288" i="248" s="1"/>
  <c r="O1285" i="248"/>
  <c r="L1285" i="248" s="1"/>
  <c r="O1277" i="248"/>
  <c r="L1277" i="248" s="1"/>
  <c r="I1277" i="248" s="1"/>
  <c r="O1269" i="248"/>
  <c r="L1269" i="248" s="1"/>
  <c r="I1269" i="248" s="1"/>
  <c r="O1290" i="248"/>
  <c r="L1290" i="248" s="1"/>
  <c r="O1268" i="248"/>
  <c r="L1268" i="248" s="1"/>
  <c r="I1268" i="248" s="1"/>
  <c r="O1286" i="248"/>
  <c r="L1286" i="248" s="1"/>
  <c r="I1286" i="248" s="1"/>
  <c r="O1287" i="248"/>
  <c r="L1287" i="248" s="1"/>
  <c r="I1287" i="248" s="1"/>
  <c r="O1271" i="248"/>
  <c r="L1271" i="248" s="1"/>
  <c r="I1263" i="248"/>
  <c r="O1282" i="248"/>
  <c r="L1282" i="248" s="1"/>
  <c r="I1282" i="248" s="1"/>
  <c r="O1279" i="248"/>
  <c r="L1279" i="248" s="1"/>
  <c r="I1279" i="248" s="1"/>
  <c r="O1272" i="248"/>
  <c r="L1272" i="248" s="1"/>
  <c r="I1272" i="248" s="1"/>
  <c r="O1273" i="248"/>
  <c r="L1273" i="248" s="1"/>
  <c r="I1273" i="248" s="1"/>
  <c r="O1267" i="248"/>
  <c r="L1267" i="248" s="1"/>
  <c r="I1267" i="248" s="1"/>
  <c r="O1278" i="248"/>
  <c r="L1278" i="248" s="1"/>
  <c r="I1278" i="248" s="1"/>
  <c r="O1274" i="248"/>
  <c r="L1274" i="248" s="1"/>
  <c r="I1274" i="248" s="1"/>
  <c r="O1281" i="248"/>
  <c r="L1281" i="248" s="1"/>
  <c r="O96" i="248"/>
  <c r="L96" i="248" s="1"/>
  <c r="O94" i="248"/>
  <c r="L94" i="248" s="1"/>
  <c r="O70" i="248"/>
  <c r="L70" i="248" s="1"/>
  <c r="I70" i="248" s="1"/>
  <c r="O82" i="248"/>
  <c r="L82" i="248" s="1"/>
  <c r="I82" i="248" s="1"/>
  <c r="O87" i="248"/>
  <c r="L87" i="248" s="1"/>
  <c r="I87" i="248" s="1"/>
  <c r="I67" i="248"/>
  <c r="O90" i="248"/>
  <c r="L90" i="248" s="1"/>
  <c r="I90" i="248" s="1"/>
  <c r="O73" i="248"/>
  <c r="L73" i="248" s="1"/>
  <c r="I73" i="248" s="1"/>
  <c r="O92" i="248"/>
  <c r="L92" i="248" s="1"/>
  <c r="I92" i="248" s="1"/>
  <c r="O95" i="248"/>
  <c r="L95" i="248" s="1"/>
  <c r="O91" i="248"/>
  <c r="L91" i="248" s="1"/>
  <c r="I91" i="248" s="1"/>
  <c r="O80" i="248"/>
  <c r="L80" i="248" s="1"/>
  <c r="O86" i="248"/>
  <c r="L86" i="248" s="1"/>
  <c r="I86" i="248" s="1"/>
  <c r="O75" i="248"/>
  <c r="L75" i="248" s="1"/>
  <c r="O89" i="248"/>
  <c r="L89" i="248" s="1"/>
  <c r="O77" i="248"/>
  <c r="L77" i="248" s="1"/>
  <c r="I77" i="248" s="1"/>
  <c r="O78" i="248"/>
  <c r="L78" i="248" s="1"/>
  <c r="I78" i="248" s="1"/>
  <c r="O81" i="248"/>
  <c r="L81" i="248" s="1"/>
  <c r="I81" i="248" s="1"/>
  <c r="O85" i="248"/>
  <c r="L85" i="248" s="1"/>
  <c r="O69" i="248"/>
  <c r="L69" i="248" s="1"/>
  <c r="O76" i="248"/>
  <c r="L76" i="248" s="1"/>
  <c r="I76" i="248" s="1"/>
  <c r="O72" i="248"/>
  <c r="L72" i="248" s="1"/>
  <c r="I72" i="248" s="1"/>
  <c r="O71" i="248"/>
  <c r="L71" i="248" s="1"/>
  <c r="I71" i="248" s="1"/>
  <c r="O83" i="248"/>
  <c r="L83" i="248" s="1"/>
  <c r="I83" i="248" s="1"/>
  <c r="O356" i="248"/>
  <c r="L356" i="248" s="1"/>
  <c r="O336" i="248"/>
  <c r="L336" i="248" s="1"/>
  <c r="I336" i="248" s="1"/>
  <c r="O355" i="248"/>
  <c r="L355" i="248" s="1"/>
  <c r="O340" i="248"/>
  <c r="L340" i="248" s="1"/>
  <c r="O332" i="248"/>
  <c r="L332" i="248" s="1"/>
  <c r="I332" i="248" s="1"/>
  <c r="O346" i="248"/>
  <c r="L346" i="248" s="1"/>
  <c r="I346" i="248" s="1"/>
  <c r="O352" i="248"/>
  <c r="L352" i="248" s="1"/>
  <c r="I352" i="248" s="1"/>
  <c r="O335" i="248"/>
  <c r="L335" i="248" s="1"/>
  <c r="O331" i="248"/>
  <c r="L331" i="248" s="1"/>
  <c r="I331" i="248" s="1"/>
  <c r="I327" i="248"/>
  <c r="O342" i="248"/>
  <c r="L342" i="248" s="1"/>
  <c r="I342" i="248" s="1"/>
  <c r="O333" i="248"/>
  <c r="L333" i="248" s="1"/>
  <c r="I333" i="248" s="1"/>
  <c r="O345" i="248"/>
  <c r="L345" i="248" s="1"/>
  <c r="O349" i="248"/>
  <c r="L349" i="248" s="1"/>
  <c r="O343" i="248"/>
  <c r="L343" i="248" s="1"/>
  <c r="I343" i="248" s="1"/>
  <c r="O330" i="248"/>
  <c r="L330" i="248" s="1"/>
  <c r="I330" i="248" s="1"/>
  <c r="O354" i="248"/>
  <c r="L354" i="248" s="1"/>
  <c r="O338" i="248"/>
  <c r="L338" i="248" s="1"/>
  <c r="I338" i="248" s="1"/>
  <c r="O350" i="248"/>
  <c r="L350" i="248" s="1"/>
  <c r="I350" i="248" s="1"/>
  <c r="O351" i="248"/>
  <c r="L351" i="248" s="1"/>
  <c r="I351" i="248" s="1"/>
  <c r="O337" i="248"/>
  <c r="L337" i="248" s="1"/>
  <c r="I337" i="248" s="1"/>
  <c r="O347" i="248"/>
  <c r="L347" i="248" s="1"/>
  <c r="I347" i="248" s="1"/>
  <c r="O329" i="248"/>
  <c r="L329" i="248" s="1"/>
  <c r="O341" i="248"/>
  <c r="L341" i="248" s="1"/>
  <c r="I341" i="248" s="1"/>
  <c r="O962" i="248"/>
  <c r="L962" i="248" s="1"/>
  <c r="I962" i="248" s="1"/>
  <c r="O975" i="248"/>
  <c r="L975" i="248" s="1"/>
  <c r="I975" i="248" s="1"/>
  <c r="O978" i="248"/>
  <c r="L978" i="248" s="1"/>
  <c r="O959" i="248"/>
  <c r="L959" i="248" s="1"/>
  <c r="O955" i="248"/>
  <c r="L955" i="248" s="1"/>
  <c r="I955" i="248" s="1"/>
  <c r="O956" i="248"/>
  <c r="L956" i="248" s="1"/>
  <c r="I956" i="248" s="1"/>
  <c r="I951" i="248"/>
  <c r="O974" i="248"/>
  <c r="L974" i="248" s="1"/>
  <c r="I974" i="248" s="1"/>
  <c r="O965" i="248"/>
  <c r="L965" i="248" s="1"/>
  <c r="I965" i="248" s="1"/>
  <c r="O976" i="248"/>
  <c r="L976" i="248" s="1"/>
  <c r="I976" i="248" s="1"/>
  <c r="O966" i="248"/>
  <c r="L966" i="248" s="1"/>
  <c r="I966" i="248" s="1"/>
  <c r="O969" i="248"/>
  <c r="L969" i="248" s="1"/>
  <c r="O964" i="248"/>
  <c r="L964" i="248" s="1"/>
  <c r="O957" i="248"/>
  <c r="L957" i="248" s="1"/>
  <c r="I957" i="248" s="1"/>
  <c r="O979" i="248"/>
  <c r="L979" i="248" s="1"/>
  <c r="O980" i="248"/>
  <c r="L980" i="248" s="1"/>
  <c r="O973" i="248"/>
  <c r="L973" i="248" s="1"/>
  <c r="O971" i="248"/>
  <c r="L971" i="248" s="1"/>
  <c r="I971" i="248" s="1"/>
  <c r="O953" i="248"/>
  <c r="L953" i="248" s="1"/>
  <c r="O954" i="248"/>
  <c r="L954" i="248" s="1"/>
  <c r="I954" i="248" s="1"/>
  <c r="O970" i="248"/>
  <c r="L970" i="248" s="1"/>
  <c r="I970" i="248" s="1"/>
  <c r="O967" i="248"/>
  <c r="L967" i="248" s="1"/>
  <c r="I967" i="248" s="1"/>
  <c r="O961" i="248"/>
  <c r="L961" i="248" s="1"/>
  <c r="I961" i="248" s="1"/>
  <c r="O960" i="248"/>
  <c r="L960" i="248" s="1"/>
  <c r="I960" i="248" s="1"/>
  <c r="O1084" i="248"/>
  <c r="L1084" i="248" s="1"/>
  <c r="O1065" i="248"/>
  <c r="L1065" i="248" s="1"/>
  <c r="I1065" i="248" s="1"/>
  <c r="O1063" i="248"/>
  <c r="L1063" i="248" s="1"/>
  <c r="O1059" i="248"/>
  <c r="L1059" i="248" s="1"/>
  <c r="I1059" i="248" s="1"/>
  <c r="O1066" i="248"/>
  <c r="L1066" i="248" s="1"/>
  <c r="I1066" i="248" s="1"/>
  <c r="O1071" i="248"/>
  <c r="L1071" i="248" s="1"/>
  <c r="I1071" i="248" s="1"/>
  <c r="O1057" i="248"/>
  <c r="L1057" i="248" s="1"/>
  <c r="O1073" i="248"/>
  <c r="L1073" i="248" s="1"/>
  <c r="O1082" i="248"/>
  <c r="L1082" i="248" s="1"/>
  <c r="O1080" i="248"/>
  <c r="L1080" i="248" s="1"/>
  <c r="I1080" i="248" s="1"/>
  <c r="O1075" i="248"/>
  <c r="L1075" i="248" s="1"/>
  <c r="I1075" i="248" s="1"/>
  <c r="O1077" i="248"/>
  <c r="L1077" i="248" s="1"/>
  <c r="O1061" i="248"/>
  <c r="L1061" i="248" s="1"/>
  <c r="I1061" i="248" s="1"/>
  <c r="O1074" i="248"/>
  <c r="L1074" i="248" s="1"/>
  <c r="I1074" i="248" s="1"/>
  <c r="O1068" i="248"/>
  <c r="L1068" i="248" s="1"/>
  <c r="O1064" i="248"/>
  <c r="L1064" i="248" s="1"/>
  <c r="I1064" i="248" s="1"/>
  <c r="O1058" i="248"/>
  <c r="L1058" i="248" s="1"/>
  <c r="I1058" i="248" s="1"/>
  <c r="O1083" i="248"/>
  <c r="L1083" i="248" s="1"/>
  <c r="O1078" i="248"/>
  <c r="L1078" i="248" s="1"/>
  <c r="I1078" i="248" s="1"/>
  <c r="O1069" i="248"/>
  <c r="L1069" i="248" s="1"/>
  <c r="I1069" i="248" s="1"/>
  <c r="O1079" i="248"/>
  <c r="L1079" i="248" s="1"/>
  <c r="I1079" i="248" s="1"/>
  <c r="O1070" i="248"/>
  <c r="L1070" i="248" s="1"/>
  <c r="I1070" i="248" s="1"/>
  <c r="O1060" i="248"/>
  <c r="L1060" i="248" s="1"/>
  <c r="I1060" i="248" s="1"/>
  <c r="I1055" i="248"/>
  <c r="O715" i="248"/>
  <c r="L715" i="248" s="1"/>
  <c r="I715" i="248" s="1"/>
  <c r="O704" i="248"/>
  <c r="L704" i="248" s="1"/>
  <c r="O693" i="248"/>
  <c r="L693" i="248" s="1"/>
  <c r="O720" i="248"/>
  <c r="L720" i="248" s="1"/>
  <c r="O714" i="248"/>
  <c r="L714" i="248" s="1"/>
  <c r="I714" i="248" s="1"/>
  <c r="O702" i="248"/>
  <c r="L702" i="248" s="1"/>
  <c r="I702" i="248" s="1"/>
  <c r="O701" i="248"/>
  <c r="L701" i="248" s="1"/>
  <c r="I701" i="248" s="1"/>
  <c r="O694" i="248"/>
  <c r="L694" i="248" s="1"/>
  <c r="I694" i="248" s="1"/>
  <c r="O695" i="248"/>
  <c r="L695" i="248" s="1"/>
  <c r="I695" i="248" s="1"/>
  <c r="O706" i="248"/>
  <c r="L706" i="248" s="1"/>
  <c r="I706" i="248" s="1"/>
  <c r="O716" i="248"/>
  <c r="O710" i="248"/>
  <c r="L710" i="248" s="1"/>
  <c r="I710" i="248" s="1"/>
  <c r="O700" i="248"/>
  <c r="L700" i="248" s="1"/>
  <c r="I700" i="248" s="1"/>
  <c r="O696" i="248"/>
  <c r="L696" i="248" s="1"/>
  <c r="I696" i="248" s="1"/>
  <c r="O699" i="248"/>
  <c r="L699" i="248" s="1"/>
  <c r="O718" i="248"/>
  <c r="L718" i="248" s="1"/>
  <c r="O705" i="248"/>
  <c r="L705" i="248" s="1"/>
  <c r="I705" i="248" s="1"/>
  <c r="O709" i="248"/>
  <c r="L709" i="248" s="1"/>
  <c r="O707" i="248"/>
  <c r="L707" i="248" s="1"/>
  <c r="I707" i="248" s="1"/>
  <c r="O711" i="248"/>
  <c r="L711" i="248" s="1"/>
  <c r="I711" i="248" s="1"/>
  <c r="O697" i="248"/>
  <c r="L697" i="248" s="1"/>
  <c r="I697" i="248" s="1"/>
  <c r="I691" i="248"/>
  <c r="O719" i="248"/>
  <c r="L719" i="248" s="1"/>
  <c r="O713" i="248"/>
  <c r="L713" i="248" s="1"/>
  <c r="O606" i="248"/>
  <c r="L606" i="248" s="1"/>
  <c r="I606" i="248" s="1"/>
  <c r="O616" i="248"/>
  <c r="L616" i="248" s="1"/>
  <c r="O593" i="248"/>
  <c r="L593" i="248" s="1"/>
  <c r="I593" i="248" s="1"/>
  <c r="O590" i="248"/>
  <c r="L590" i="248" s="1"/>
  <c r="I590" i="248" s="1"/>
  <c r="O614" i="248"/>
  <c r="L614" i="248" s="1"/>
  <c r="O595" i="248"/>
  <c r="L595" i="248" s="1"/>
  <c r="O602" i="248"/>
  <c r="L602" i="248" s="1"/>
  <c r="I602" i="248" s="1"/>
  <c r="O592" i="248"/>
  <c r="L592" i="248" s="1"/>
  <c r="I592" i="248" s="1"/>
  <c r="O609" i="248"/>
  <c r="L609" i="248" s="1"/>
  <c r="O601" i="248"/>
  <c r="L601" i="248" s="1"/>
  <c r="I601" i="248" s="1"/>
  <c r="O612" i="248"/>
  <c r="L612" i="248" s="1"/>
  <c r="I612" i="248" s="1"/>
  <c r="O605" i="248"/>
  <c r="L605" i="248" s="1"/>
  <c r="I587" i="248"/>
  <c r="O591" i="248"/>
  <c r="L591" i="248" s="1"/>
  <c r="I591" i="248" s="1"/>
  <c r="O615" i="248"/>
  <c r="L615" i="248" s="1"/>
  <c r="O600" i="248"/>
  <c r="L600" i="248" s="1"/>
  <c r="O607" i="248"/>
  <c r="L607" i="248" s="1"/>
  <c r="I607" i="248" s="1"/>
  <c r="O611" i="248"/>
  <c r="L611" i="248" s="1"/>
  <c r="I611" i="248" s="1"/>
  <c r="O597" i="248"/>
  <c r="L597" i="248" s="1"/>
  <c r="I597" i="248" s="1"/>
  <c r="O596" i="248"/>
  <c r="L596" i="248" s="1"/>
  <c r="I596" i="248" s="1"/>
  <c r="O589" i="248"/>
  <c r="L589" i="248" s="1"/>
  <c r="O598" i="248"/>
  <c r="L598" i="248" s="1"/>
  <c r="I598" i="248" s="1"/>
  <c r="O610" i="248"/>
  <c r="L610" i="248" s="1"/>
  <c r="I610" i="248" s="1"/>
  <c r="O603" i="248"/>
  <c r="L603" i="248" s="1"/>
  <c r="I603" i="248" s="1"/>
  <c r="O1754" i="248"/>
  <c r="L1754" i="248" s="1"/>
  <c r="I1754" i="248" s="1"/>
  <c r="O1740" i="248"/>
  <c r="L1740" i="248" s="1"/>
  <c r="I1740" i="248" s="1"/>
  <c r="O1745" i="248"/>
  <c r="L1745" i="248" s="1"/>
  <c r="I1745" i="248" s="1"/>
  <c r="O1759" i="248"/>
  <c r="L1759" i="248" s="1"/>
  <c r="L1730" i="248"/>
  <c r="I1730" i="248" s="1"/>
  <c r="O1750" i="248"/>
  <c r="L1750" i="248" s="1"/>
  <c r="I1750" i="248" s="1"/>
  <c r="O1743" i="248"/>
  <c r="L1743" i="248" s="1"/>
  <c r="O1753" i="248"/>
  <c r="L1753" i="248" s="1"/>
  <c r="I1753" i="248" s="1"/>
  <c r="O1744" i="248"/>
  <c r="L1744" i="248" s="1"/>
  <c r="I1744" i="248" s="1"/>
  <c r="O1734" i="248"/>
  <c r="L1734" i="248" s="1"/>
  <c r="I1734" i="248" s="1"/>
  <c r="O1739" i="248"/>
  <c r="L1739" i="248" s="1"/>
  <c r="I1739" i="248" s="1"/>
  <c r="O1758" i="248"/>
  <c r="L1758" i="248" s="1"/>
  <c r="O1757" i="248"/>
  <c r="L1757" i="248" s="1"/>
  <c r="O1748" i="248"/>
  <c r="L1748" i="248" s="1"/>
  <c r="O1749" i="248"/>
  <c r="L1749" i="248" s="1"/>
  <c r="I1749" i="248" s="1"/>
  <c r="O1741" i="248"/>
  <c r="L1741" i="248" s="1"/>
  <c r="I1741" i="248" s="1"/>
  <c r="O1738" i="248"/>
  <c r="L1738" i="248" s="1"/>
  <c r="O1733" i="248"/>
  <c r="L1733" i="248" s="1"/>
  <c r="I1733" i="248" s="1"/>
  <c r="O1732" i="248"/>
  <c r="L1732" i="248" s="1"/>
  <c r="O1746" i="248"/>
  <c r="L1746" i="248" s="1"/>
  <c r="I1746" i="248" s="1"/>
  <c r="O1735" i="248"/>
  <c r="L1735" i="248" s="1"/>
  <c r="I1735" i="248" s="1"/>
  <c r="O1755" i="248"/>
  <c r="L1755" i="248" s="1"/>
  <c r="I1755" i="248" s="1"/>
  <c r="O1736" i="248"/>
  <c r="L1736" i="248" s="1"/>
  <c r="I1736" i="248" s="1"/>
  <c r="O1752" i="248"/>
  <c r="L1752" i="248" s="1"/>
  <c r="O1656" i="248"/>
  <c r="L1656" i="248" s="1"/>
  <c r="O1646" i="248"/>
  <c r="L1646" i="248" s="1"/>
  <c r="I1646" i="248" s="1"/>
  <c r="O1637" i="248"/>
  <c r="L1637" i="248" s="1"/>
  <c r="I1637" i="248" s="1"/>
  <c r="O1631" i="248"/>
  <c r="L1631" i="248" s="1"/>
  <c r="I1631" i="248" s="1"/>
  <c r="O1630" i="248"/>
  <c r="L1630" i="248" s="1"/>
  <c r="I1630" i="248" s="1"/>
  <c r="O1645" i="248"/>
  <c r="L1645" i="248" s="1"/>
  <c r="O1652" i="248"/>
  <c r="L1652" i="248" s="1"/>
  <c r="I1652" i="248" s="1"/>
  <c r="O1636" i="248"/>
  <c r="L1636" i="248" s="1"/>
  <c r="I1636" i="248" s="1"/>
  <c r="O1649" i="248"/>
  <c r="L1649" i="248" s="1"/>
  <c r="O1650" i="248"/>
  <c r="L1650" i="248" s="1"/>
  <c r="I1650" i="248" s="1"/>
  <c r="O1641" i="248"/>
  <c r="L1641" i="248" s="1"/>
  <c r="I1641" i="248" s="1"/>
  <c r="O1654" i="248"/>
  <c r="L1654" i="248" s="1"/>
  <c r="O1642" i="248"/>
  <c r="L1642" i="248" s="1"/>
  <c r="I1642" i="248" s="1"/>
  <c r="O1632" i="248"/>
  <c r="L1632" i="248" s="1"/>
  <c r="I1632" i="248" s="1"/>
  <c r="O1647" i="248"/>
  <c r="L1647" i="248" s="1"/>
  <c r="I1647" i="248" s="1"/>
  <c r="O1640" i="248"/>
  <c r="L1640" i="248" s="1"/>
  <c r="O1635" i="248"/>
  <c r="L1635" i="248" s="1"/>
  <c r="O1655" i="248"/>
  <c r="L1655" i="248" s="1"/>
  <c r="O1633" i="248"/>
  <c r="L1633" i="248" s="1"/>
  <c r="I1633" i="248" s="1"/>
  <c r="O1638" i="248"/>
  <c r="L1638" i="248" s="1"/>
  <c r="I1638" i="248" s="1"/>
  <c r="O1651" i="248"/>
  <c r="L1651" i="248" s="1"/>
  <c r="I1651" i="248" s="1"/>
  <c r="O1629" i="248"/>
  <c r="L1629" i="248" s="1"/>
  <c r="O1643" i="248"/>
  <c r="L1643" i="248" s="1"/>
  <c r="I1643" i="248" s="1"/>
  <c r="L1627" i="248"/>
  <c r="I1627" i="248" s="1"/>
  <c r="O1604" i="248"/>
  <c r="L1604" i="248" s="1"/>
  <c r="O1589" i="248"/>
  <c r="L1589" i="248" s="1"/>
  <c r="I1589" i="248" s="1"/>
  <c r="O1603" i="248"/>
  <c r="L1603" i="248" s="1"/>
  <c r="O1580" i="248"/>
  <c r="L1580" i="248" s="1"/>
  <c r="I1580" i="248" s="1"/>
  <c r="O1586" i="248"/>
  <c r="L1586" i="248" s="1"/>
  <c r="I1586" i="248" s="1"/>
  <c r="O1597" i="248"/>
  <c r="L1597" i="248" s="1"/>
  <c r="O1584" i="248"/>
  <c r="L1584" i="248" s="1"/>
  <c r="I1584" i="248" s="1"/>
  <c r="O1583" i="248"/>
  <c r="L1583" i="248" s="1"/>
  <c r="O1602" i="248"/>
  <c r="L1602" i="248" s="1"/>
  <c r="O1590" i="248"/>
  <c r="L1590" i="248" s="1"/>
  <c r="I1590" i="248" s="1"/>
  <c r="O1579" i="248"/>
  <c r="L1579" i="248" s="1"/>
  <c r="I1579" i="248" s="1"/>
  <c r="O1593" i="248"/>
  <c r="L1593" i="248" s="1"/>
  <c r="O1588" i="248"/>
  <c r="L1588" i="248" s="1"/>
  <c r="O1591" i="248"/>
  <c r="L1591" i="248" s="1"/>
  <c r="I1591" i="248" s="1"/>
  <c r="O1599" i="248"/>
  <c r="L1599" i="248" s="1"/>
  <c r="I1599" i="248" s="1"/>
  <c r="O1598" i="248"/>
  <c r="L1598" i="248" s="1"/>
  <c r="I1598" i="248" s="1"/>
  <c r="O1585" i="248"/>
  <c r="L1585" i="248" s="1"/>
  <c r="I1585" i="248" s="1"/>
  <c r="O1581" i="248"/>
  <c r="L1581" i="248" s="1"/>
  <c r="I1581" i="248" s="1"/>
  <c r="O1600" i="248"/>
  <c r="L1600" i="248" s="1"/>
  <c r="I1600" i="248" s="1"/>
  <c r="O1577" i="248"/>
  <c r="L1577" i="248" s="1"/>
  <c r="O1578" i="248"/>
  <c r="L1578" i="248" s="1"/>
  <c r="I1578" i="248" s="1"/>
  <c r="O1595" i="248"/>
  <c r="L1595" i="248" s="1"/>
  <c r="I1595" i="248" s="1"/>
  <c r="L1575" i="248"/>
  <c r="I1575" i="248" s="1"/>
  <c r="O1594" i="248"/>
  <c r="L1594" i="248" s="1"/>
  <c r="I1594" i="248" s="1"/>
  <c r="O1694" i="248"/>
  <c r="L1694" i="248" s="1"/>
  <c r="I1694" i="248" s="1"/>
  <c r="O1691" i="248"/>
  <c r="L1691" i="248" s="1"/>
  <c r="O1681" i="248"/>
  <c r="L1681" i="248" s="1"/>
  <c r="I1681" i="248" s="1"/>
  <c r="O1705" i="248"/>
  <c r="L1705" i="248" s="1"/>
  <c r="O1693" i="248"/>
  <c r="L1693" i="248" s="1"/>
  <c r="I1693" i="248" s="1"/>
  <c r="O1683" i="248"/>
  <c r="L1683" i="248" s="1"/>
  <c r="I1683" i="248" s="1"/>
  <c r="O1707" i="248"/>
  <c r="L1707" i="248" s="1"/>
  <c r="O1702" i="248"/>
  <c r="L1702" i="248" s="1"/>
  <c r="I1702" i="248" s="1"/>
  <c r="O1701" i="248"/>
  <c r="L1701" i="248" s="1"/>
  <c r="I1701" i="248" s="1"/>
  <c r="O1692" i="248"/>
  <c r="L1692" i="248" s="1"/>
  <c r="I1692" i="248" s="1"/>
  <c r="O1680" i="248"/>
  <c r="L1680" i="248" s="1"/>
  <c r="O1703" i="248"/>
  <c r="L1703" i="248" s="1"/>
  <c r="I1703" i="248" s="1"/>
  <c r="O1688" i="248"/>
  <c r="L1688" i="248" s="1"/>
  <c r="I1688" i="248" s="1"/>
  <c r="O1689" i="248"/>
  <c r="L1689" i="248" s="1"/>
  <c r="I1689" i="248" s="1"/>
  <c r="O1700" i="248"/>
  <c r="L1700" i="248" s="1"/>
  <c r="O1687" i="248"/>
  <c r="L1687" i="248" s="1"/>
  <c r="I1687" i="248" s="1"/>
  <c r="O1682" i="248"/>
  <c r="L1682" i="248" s="1"/>
  <c r="I1682" i="248" s="1"/>
  <c r="O1696" i="248"/>
  <c r="L1696" i="248" s="1"/>
  <c r="O1684" i="248"/>
  <c r="L1684" i="248" s="1"/>
  <c r="I1684" i="248" s="1"/>
  <c r="O1686" i="248"/>
  <c r="L1686" i="248" s="1"/>
  <c r="O1697" i="248"/>
  <c r="L1697" i="248" s="1"/>
  <c r="I1697" i="248" s="1"/>
  <c r="O1706" i="248"/>
  <c r="L1706" i="248" s="1"/>
  <c r="O1698" i="248"/>
  <c r="L1698" i="248" s="1"/>
  <c r="I1698" i="248" s="1"/>
  <c r="L1678" i="248"/>
  <c r="I1678" i="248" s="1"/>
  <c r="O1806" i="248"/>
  <c r="L1806" i="248" s="1"/>
  <c r="I1806" i="248" s="1"/>
  <c r="O1811" i="248"/>
  <c r="L1811" i="248" s="1"/>
  <c r="O1801" i="248"/>
  <c r="L1801" i="248" s="1"/>
  <c r="I1801" i="248" s="1"/>
  <c r="O1793" i="248"/>
  <c r="L1793" i="248" s="1"/>
  <c r="I1793" i="248" s="1"/>
  <c r="O1809" i="248"/>
  <c r="L1809" i="248" s="1"/>
  <c r="O1784" i="248"/>
  <c r="L1784" i="248" s="1"/>
  <c r="O1792" i="248"/>
  <c r="L1792" i="248" s="1"/>
  <c r="I1792" i="248" s="1"/>
  <c r="O1804" i="248"/>
  <c r="L1804" i="248" s="1"/>
  <c r="O1785" i="248"/>
  <c r="L1785" i="248" s="1"/>
  <c r="I1785" i="248" s="1"/>
  <c r="O1790" i="248"/>
  <c r="L1790" i="248" s="1"/>
  <c r="O1805" i="248"/>
  <c r="L1805" i="248" s="1"/>
  <c r="I1805" i="248" s="1"/>
  <c r="O1786" i="248"/>
  <c r="L1786" i="248" s="1"/>
  <c r="I1786" i="248" s="1"/>
  <c r="O1795" i="248"/>
  <c r="L1795" i="248" s="1"/>
  <c r="O1807" i="248"/>
  <c r="L1807" i="248" s="1"/>
  <c r="I1807" i="248" s="1"/>
  <c r="O1796" i="248"/>
  <c r="L1796" i="248" s="1"/>
  <c r="I1796" i="248" s="1"/>
  <c r="O1810" i="248"/>
  <c r="L1810" i="248" s="1"/>
  <c r="O1800" i="248"/>
  <c r="L1800" i="248" s="1"/>
  <c r="O1787" i="248"/>
  <c r="L1787" i="248" s="1"/>
  <c r="I1787" i="248" s="1"/>
  <c r="O1797" i="248"/>
  <c r="L1797" i="248" s="1"/>
  <c r="I1797" i="248" s="1"/>
  <c r="L1782" i="248"/>
  <c r="I1782" i="248" s="1"/>
  <c r="O1788" i="248"/>
  <c r="L1788" i="248" s="1"/>
  <c r="I1788" i="248" s="1"/>
  <c r="O1791" i="248"/>
  <c r="L1791" i="248" s="1"/>
  <c r="I1791" i="248" s="1"/>
  <c r="O1802" i="248"/>
  <c r="L1802" i="248" s="1"/>
  <c r="I1802" i="248" s="1"/>
  <c r="O1798" i="248"/>
  <c r="L1798" i="248" s="1"/>
  <c r="I1798" i="248" s="1"/>
  <c r="O1491" i="248"/>
  <c r="L1491" i="248" s="1"/>
  <c r="I1491" i="248" s="1"/>
  <c r="O1486" i="248"/>
  <c r="L1486" i="248" s="1"/>
  <c r="I1486" i="248" s="1"/>
  <c r="O1496" i="248"/>
  <c r="L1496" i="248" s="1"/>
  <c r="I1496" i="248" s="1"/>
  <c r="O1487" i="248"/>
  <c r="L1487" i="248" s="1"/>
  <c r="I1487" i="248" s="1"/>
  <c r="O1480" i="248"/>
  <c r="L1480" i="248" s="1"/>
  <c r="I1480" i="248" s="1"/>
  <c r="O1479" i="248"/>
  <c r="L1479" i="248" s="1"/>
  <c r="O1482" i="248"/>
  <c r="L1482" i="248" s="1"/>
  <c r="I1482" i="248" s="1"/>
  <c r="O1499" i="248"/>
  <c r="L1499" i="248" s="1"/>
  <c r="O1481" i="248"/>
  <c r="L1481" i="248" s="1"/>
  <c r="I1481" i="248" s="1"/>
  <c r="O1474" i="248"/>
  <c r="L1474" i="248" s="1"/>
  <c r="I1474" i="248" s="1"/>
  <c r="L1471" i="248"/>
  <c r="I1471" i="248" s="1"/>
  <c r="O1473" i="248"/>
  <c r="L1473" i="248" s="1"/>
  <c r="O1495" i="248"/>
  <c r="L1495" i="248" s="1"/>
  <c r="I1495" i="248" s="1"/>
  <c r="O1485" i="248"/>
  <c r="L1485" i="248" s="1"/>
  <c r="I1485" i="248" s="1"/>
  <c r="O1475" i="248"/>
  <c r="L1475" i="248" s="1"/>
  <c r="I1475" i="248" s="1"/>
  <c r="O1476" i="248"/>
  <c r="L1476" i="248" s="1"/>
  <c r="I1476" i="248" s="1"/>
  <c r="O1489" i="248"/>
  <c r="L1489" i="248" s="1"/>
  <c r="O1498" i="248"/>
  <c r="L1498" i="248" s="1"/>
  <c r="O1494" i="248"/>
  <c r="L1494" i="248" s="1"/>
  <c r="I1494" i="248" s="1"/>
  <c r="O1484" i="248"/>
  <c r="L1484" i="248" s="1"/>
  <c r="O1493" i="248"/>
  <c r="L1493" i="248" s="1"/>
  <c r="O1477" i="248"/>
  <c r="L1477" i="248" s="1"/>
  <c r="I1477" i="248" s="1"/>
  <c r="O1500" i="248"/>
  <c r="L1500" i="248" s="1"/>
  <c r="O1490" i="248"/>
  <c r="L1490" i="248" s="1"/>
  <c r="I1490" i="248" s="1"/>
  <c r="O1429" i="248"/>
  <c r="L1429" i="248" s="1"/>
  <c r="I1429" i="248" s="1"/>
  <c r="O1434" i="248"/>
  <c r="L1434" i="248" s="1"/>
  <c r="O1444" i="248"/>
  <c r="L1444" i="248" s="1"/>
  <c r="I1444" i="248" s="1"/>
  <c r="L1419" i="248"/>
  <c r="I1419" i="248" s="1"/>
  <c r="O1448" i="248"/>
  <c r="L1448" i="248" s="1"/>
  <c r="O1447" i="248"/>
  <c r="L1447" i="248" s="1"/>
  <c r="O1428" i="248"/>
  <c r="L1428" i="248" s="1"/>
  <c r="I1428" i="248" s="1"/>
  <c r="O1443" i="248"/>
  <c r="L1443" i="248" s="1"/>
  <c r="I1443" i="248" s="1"/>
  <c r="O1438" i="248"/>
  <c r="L1438" i="248" s="1"/>
  <c r="I1438" i="248" s="1"/>
  <c r="O1421" i="248"/>
  <c r="L1421" i="248" s="1"/>
  <c r="O1446" i="248"/>
  <c r="L1446" i="248" s="1"/>
  <c r="O1432" i="248"/>
  <c r="L1432" i="248" s="1"/>
  <c r="O1439" i="248"/>
  <c r="L1439" i="248" s="1"/>
  <c r="I1439" i="248" s="1"/>
  <c r="O1425" i="248"/>
  <c r="L1425" i="248" s="1"/>
  <c r="I1425" i="248" s="1"/>
  <c r="O1422" i="248"/>
  <c r="L1422" i="248" s="1"/>
  <c r="I1422" i="248" s="1"/>
  <c r="O1437" i="248"/>
  <c r="L1437" i="248" s="1"/>
  <c r="O1435" i="248"/>
  <c r="L1435" i="248" s="1"/>
  <c r="I1435" i="248" s="1"/>
  <c r="O1423" i="248"/>
  <c r="L1423" i="248" s="1"/>
  <c r="I1423" i="248" s="1"/>
  <c r="O1430" i="248"/>
  <c r="L1430" i="248" s="1"/>
  <c r="I1430" i="248" s="1"/>
  <c r="O1427" i="248"/>
  <c r="L1427" i="248" s="1"/>
  <c r="O1441" i="248"/>
  <c r="L1441" i="248" s="1"/>
  <c r="O1433" i="248"/>
  <c r="L1433" i="248" s="1"/>
  <c r="I1433" i="248" s="1"/>
  <c r="O1424" i="248"/>
  <c r="L1424" i="248" s="1"/>
  <c r="I1424" i="248" s="1"/>
  <c r="O1442" i="248"/>
  <c r="L1442" i="248" s="1"/>
  <c r="I1442" i="248" s="1"/>
  <c r="O1547" i="248"/>
  <c r="L1547" i="248" s="1"/>
  <c r="I1547" i="248" s="1"/>
  <c r="O1538" i="248"/>
  <c r="L1538" i="248" s="1"/>
  <c r="I1538" i="248" s="1"/>
  <c r="O1529" i="248"/>
  <c r="L1529" i="248" s="1"/>
  <c r="I1529" i="248" s="1"/>
  <c r="O1545" i="248"/>
  <c r="L1545" i="248" s="1"/>
  <c r="O1542" i="248"/>
  <c r="L1542" i="248" s="1"/>
  <c r="I1542" i="248" s="1"/>
  <c r="O1534" i="248"/>
  <c r="L1534" i="248" s="1"/>
  <c r="I1534" i="248" s="1"/>
  <c r="O1552" i="248"/>
  <c r="L1552" i="248" s="1"/>
  <c r="O1526" i="248"/>
  <c r="L1526" i="248" s="1"/>
  <c r="I1526" i="248" s="1"/>
  <c r="O1539" i="248"/>
  <c r="L1539" i="248" s="1"/>
  <c r="I1539" i="248" s="1"/>
  <c r="O1543" i="248"/>
  <c r="L1543" i="248" s="1"/>
  <c r="I1543" i="248" s="1"/>
  <c r="O1531" i="248"/>
  <c r="L1531" i="248" s="1"/>
  <c r="O1546" i="248"/>
  <c r="L1546" i="248" s="1"/>
  <c r="I1546" i="248" s="1"/>
  <c r="O1541" i="248"/>
  <c r="L1541" i="248" s="1"/>
  <c r="O1550" i="248"/>
  <c r="L1550" i="248" s="1"/>
  <c r="O1548" i="248"/>
  <c r="L1548" i="248" s="1"/>
  <c r="I1548" i="248" s="1"/>
  <c r="O1536" i="248"/>
  <c r="L1536" i="248" s="1"/>
  <c r="O1527" i="248"/>
  <c r="L1527" i="248" s="1"/>
  <c r="I1527" i="248" s="1"/>
  <c r="O1551" i="248"/>
  <c r="L1551" i="248" s="1"/>
  <c r="O1533" i="248"/>
  <c r="L1533" i="248" s="1"/>
  <c r="I1533" i="248" s="1"/>
  <c r="O1532" i="248"/>
  <c r="L1532" i="248" s="1"/>
  <c r="I1532" i="248" s="1"/>
  <c r="L1523" i="248"/>
  <c r="I1523" i="248" s="1"/>
  <c r="O1528" i="248"/>
  <c r="L1528" i="248" s="1"/>
  <c r="I1528" i="248" s="1"/>
  <c r="O1537" i="248"/>
  <c r="L1537" i="248" s="1"/>
  <c r="I1537" i="248" s="1"/>
  <c r="O1525" i="248"/>
  <c r="L1525" i="248" s="1"/>
  <c r="D43" i="180"/>
  <c r="L1028" i="248" l="1"/>
  <c r="I1028" i="248" s="1"/>
  <c r="L196" i="248"/>
  <c r="I196" i="248" s="1"/>
  <c r="L1392" i="248"/>
  <c r="I1392" i="248" s="1"/>
  <c r="L716" i="248"/>
  <c r="I716" i="248" s="1"/>
  <c r="I600" i="248"/>
  <c r="L599" i="248"/>
  <c r="I713" i="248"/>
  <c r="L712" i="248"/>
  <c r="N684" i="248"/>
  <c r="I718" i="248"/>
  <c r="L721" i="248"/>
  <c r="I1073" i="248"/>
  <c r="L1072" i="248"/>
  <c r="N946" i="248"/>
  <c r="AQ28" i="140" s="1"/>
  <c r="AL28" i="140" s="1"/>
  <c r="I980" i="248"/>
  <c r="L334" i="248"/>
  <c r="I335" i="248"/>
  <c r="I1281" i="248"/>
  <c r="L1280" i="248"/>
  <c r="L1284" i="248"/>
  <c r="I1285" i="248"/>
  <c r="I1224" i="248"/>
  <c r="L1223" i="248"/>
  <c r="N1205" i="248"/>
  <c r="I1239" i="248"/>
  <c r="L1166" i="248"/>
  <c r="I1167" i="248"/>
  <c r="I293" i="248"/>
  <c r="L292" i="248"/>
  <c r="I303" i="248"/>
  <c r="N269" i="248"/>
  <c r="I652" i="248"/>
  <c r="L651" i="248"/>
  <c r="L660" i="248"/>
  <c r="I661" i="248"/>
  <c r="I1021" i="248"/>
  <c r="L1020" i="248"/>
  <c r="N997" i="248"/>
  <c r="I1031" i="248"/>
  <c r="I439" i="248"/>
  <c r="L438" i="248"/>
  <c r="L1108" i="248"/>
  <c r="I1109" i="248"/>
  <c r="N529" i="248"/>
  <c r="I563" i="248"/>
  <c r="L877" i="248"/>
  <c r="N840" i="248"/>
  <c r="I874" i="248"/>
  <c r="I813" i="248"/>
  <c r="L812" i="248"/>
  <c r="L1332" i="248"/>
  <c r="I1333" i="248"/>
  <c r="L1397" i="248"/>
  <c r="I1394" i="248"/>
  <c r="N1360" i="248"/>
  <c r="I772" i="248"/>
  <c r="N738" i="248"/>
  <c r="AQ24" i="140" s="1"/>
  <c r="AL24" i="140" s="1"/>
  <c r="I765" i="248"/>
  <c r="L764" i="248"/>
  <c r="L136" i="248"/>
  <c r="I137" i="248"/>
  <c r="N581" i="248"/>
  <c r="I615" i="248"/>
  <c r="N685" i="248"/>
  <c r="I719" i="248"/>
  <c r="L698" i="248"/>
  <c r="I699" i="248"/>
  <c r="I1068" i="248"/>
  <c r="L1067" i="248"/>
  <c r="L1056" i="248"/>
  <c r="I1057" i="248"/>
  <c r="I979" i="248"/>
  <c r="N945" i="248"/>
  <c r="L328" i="248"/>
  <c r="I329" i="248"/>
  <c r="I89" i="248"/>
  <c r="L88" i="248"/>
  <c r="I1271" i="248"/>
  <c r="L1270" i="248"/>
  <c r="L1241" i="248"/>
  <c r="N1204" i="248"/>
  <c r="I1238" i="248"/>
  <c r="L1189" i="248"/>
  <c r="N1152" i="248"/>
  <c r="I1186" i="248"/>
  <c r="L1160" i="248"/>
  <c r="I1161" i="248"/>
  <c r="L916" i="248"/>
  <c r="I917" i="248"/>
  <c r="I927" i="248"/>
  <c r="N893" i="248"/>
  <c r="I179" i="248"/>
  <c r="L178" i="248"/>
  <c r="I288" i="248"/>
  <c r="L287" i="248"/>
  <c r="I283" i="248"/>
  <c r="L282" i="248"/>
  <c r="N634" i="248"/>
  <c r="AQ22" i="140" s="1"/>
  <c r="AL22" i="140" s="1"/>
  <c r="I668" i="248"/>
  <c r="I1016" i="248"/>
  <c r="L1015" i="248"/>
  <c r="L1114" i="248"/>
  <c r="I1115" i="248"/>
  <c r="L484" i="248"/>
  <c r="I485" i="248"/>
  <c r="I397" i="248"/>
  <c r="L396" i="248"/>
  <c r="L802" i="248"/>
  <c r="I803" i="248"/>
  <c r="I761" i="248"/>
  <c r="L760" i="248"/>
  <c r="I250" i="248"/>
  <c r="N216" i="248"/>
  <c r="L253" i="248"/>
  <c r="I236" i="248"/>
  <c r="L235" i="248"/>
  <c r="I141" i="248"/>
  <c r="L140" i="248"/>
  <c r="L594" i="248"/>
  <c r="I595" i="248"/>
  <c r="I349" i="248"/>
  <c r="L348" i="248"/>
  <c r="L74" i="248"/>
  <c r="I75" i="248"/>
  <c r="I1181" i="248"/>
  <c r="L1180" i="248"/>
  <c r="N892" i="248"/>
  <c r="L929" i="248"/>
  <c r="I926" i="248"/>
  <c r="I199" i="248"/>
  <c r="N165" i="248"/>
  <c r="N268" i="248"/>
  <c r="I302" i="248"/>
  <c r="L305" i="248"/>
  <c r="L656" i="248"/>
  <c r="I657" i="248"/>
  <c r="L448" i="248"/>
  <c r="I449" i="248"/>
  <c r="I1129" i="248"/>
  <c r="L1128" i="248"/>
  <c r="L542" i="248"/>
  <c r="I543" i="248"/>
  <c r="I537" i="248"/>
  <c r="L536" i="248"/>
  <c r="I557" i="248"/>
  <c r="L556" i="248"/>
  <c r="I491" i="248"/>
  <c r="L490" i="248"/>
  <c r="I387" i="248"/>
  <c r="L386" i="248"/>
  <c r="L848" i="248"/>
  <c r="I849" i="248"/>
  <c r="L796" i="248"/>
  <c r="I797" i="248"/>
  <c r="N1309" i="248"/>
  <c r="I1343" i="248"/>
  <c r="N1308" i="248"/>
  <c r="L1345" i="248"/>
  <c r="I1342" i="248"/>
  <c r="L1388" i="248"/>
  <c r="I1389" i="248"/>
  <c r="I1375" i="248"/>
  <c r="L1374" i="248"/>
  <c r="I751" i="248"/>
  <c r="L750" i="248"/>
  <c r="N218" i="248"/>
  <c r="AQ14" i="140" s="1"/>
  <c r="AL14" i="140" s="1"/>
  <c r="I252" i="248"/>
  <c r="I251" i="248"/>
  <c r="N217" i="248"/>
  <c r="L588" i="248"/>
  <c r="I589" i="248"/>
  <c r="N580" i="248"/>
  <c r="L617" i="248"/>
  <c r="I614" i="248"/>
  <c r="L963" i="248"/>
  <c r="I964" i="248"/>
  <c r="L344" i="248"/>
  <c r="I345" i="248"/>
  <c r="N1257" i="248"/>
  <c r="I1291" i="248"/>
  <c r="I1229" i="248"/>
  <c r="L1228" i="248"/>
  <c r="L906" i="248"/>
  <c r="I907" i="248"/>
  <c r="I189" i="248"/>
  <c r="L188" i="248"/>
  <c r="L296" i="248"/>
  <c r="I297" i="248"/>
  <c r="L669" i="248"/>
  <c r="I666" i="248"/>
  <c r="N632" i="248"/>
  <c r="L452" i="248"/>
  <c r="I453" i="248"/>
  <c r="N426" i="248"/>
  <c r="AQ18" i="140" s="1"/>
  <c r="AL18" i="140" s="1"/>
  <c r="I460" i="248"/>
  <c r="I496" i="248"/>
  <c r="L495" i="248"/>
  <c r="N477" i="248"/>
  <c r="I511" i="248"/>
  <c r="L391" i="248"/>
  <c r="I392" i="248"/>
  <c r="I869" i="248"/>
  <c r="L868" i="248"/>
  <c r="I855" i="248"/>
  <c r="L854" i="248"/>
  <c r="I817" i="248"/>
  <c r="L816" i="248"/>
  <c r="N788" i="248"/>
  <c r="I822" i="248"/>
  <c r="L825" i="248"/>
  <c r="L1316" i="248"/>
  <c r="I1317" i="248"/>
  <c r="I1385" i="248"/>
  <c r="L1384" i="248"/>
  <c r="L604" i="248"/>
  <c r="I605" i="248"/>
  <c r="I720" i="248"/>
  <c r="N686" i="248"/>
  <c r="AQ23" i="140" s="1"/>
  <c r="AL23" i="140" s="1"/>
  <c r="L1076" i="248"/>
  <c r="I1077" i="248"/>
  <c r="I969" i="248"/>
  <c r="L968" i="248"/>
  <c r="L958" i="248"/>
  <c r="I959" i="248"/>
  <c r="I340" i="248"/>
  <c r="L339" i="248"/>
  <c r="I69" i="248"/>
  <c r="L68" i="248"/>
  <c r="L79" i="248"/>
  <c r="I80" i="248"/>
  <c r="N1258" i="248"/>
  <c r="AQ34" i="140" s="1"/>
  <c r="AL34" i="140" s="1"/>
  <c r="I1292" i="248"/>
  <c r="L1232" i="248"/>
  <c r="I1233" i="248"/>
  <c r="I1172" i="248"/>
  <c r="L1171" i="248"/>
  <c r="L911" i="248"/>
  <c r="I912" i="248"/>
  <c r="I184" i="248"/>
  <c r="L183" i="248"/>
  <c r="N998" i="248"/>
  <c r="AQ29" i="140" s="1"/>
  <c r="AL29" i="140" s="1"/>
  <c r="I1032" i="248"/>
  <c r="I1005" i="248"/>
  <c r="L1004" i="248"/>
  <c r="I433" i="248"/>
  <c r="L432" i="248"/>
  <c r="L552" i="248"/>
  <c r="I553" i="248"/>
  <c r="N528" i="248"/>
  <c r="L565" i="248"/>
  <c r="I562" i="248"/>
  <c r="I407" i="248"/>
  <c r="N373" i="248"/>
  <c r="N372" i="248"/>
  <c r="I406" i="248"/>
  <c r="L409" i="248"/>
  <c r="N842" i="248"/>
  <c r="AQ26" i="140" s="1"/>
  <c r="AL26" i="140" s="1"/>
  <c r="I876" i="248"/>
  <c r="N841" i="248"/>
  <c r="I875" i="248"/>
  <c r="N790" i="248"/>
  <c r="AQ25" i="140" s="1"/>
  <c r="AL25" i="140" s="1"/>
  <c r="I824" i="248"/>
  <c r="I1328" i="248"/>
  <c r="L1327" i="248"/>
  <c r="L1379" i="248"/>
  <c r="I1380" i="248"/>
  <c r="I127" i="248"/>
  <c r="L126" i="248"/>
  <c r="I132" i="248"/>
  <c r="L131" i="248"/>
  <c r="L692" i="248"/>
  <c r="I693" i="248"/>
  <c r="L1062" i="248"/>
  <c r="I1063" i="248"/>
  <c r="I953" i="248"/>
  <c r="L952" i="248"/>
  <c r="N944" i="248"/>
  <c r="L981" i="248"/>
  <c r="I978" i="248"/>
  <c r="I355" i="248"/>
  <c r="N321" i="248"/>
  <c r="L84" i="248"/>
  <c r="I85" i="248"/>
  <c r="I1290" i="248"/>
  <c r="N1256" i="248"/>
  <c r="L1293" i="248"/>
  <c r="I1213" i="248"/>
  <c r="L1212" i="248"/>
  <c r="L1218" i="248"/>
  <c r="I1219" i="248"/>
  <c r="L1176" i="248"/>
  <c r="I1177" i="248"/>
  <c r="L920" i="248"/>
  <c r="I921" i="248"/>
  <c r="I277" i="248"/>
  <c r="L276" i="248"/>
  <c r="N270" i="248"/>
  <c r="AQ15" i="140" s="1"/>
  <c r="AL15" i="140" s="1"/>
  <c r="I304" i="248"/>
  <c r="I647" i="248"/>
  <c r="L646" i="248"/>
  <c r="L1033" i="248"/>
  <c r="N996" i="248"/>
  <c r="AP29" i="140" s="1"/>
  <c r="AK29" i="140" s="1"/>
  <c r="I1030" i="248"/>
  <c r="I444" i="248"/>
  <c r="L443" i="248"/>
  <c r="I1120" i="248"/>
  <c r="L1119" i="248"/>
  <c r="I1135" i="248"/>
  <c r="N1101" i="248"/>
  <c r="I564" i="248"/>
  <c r="N530" i="248"/>
  <c r="AQ20" i="140" s="1"/>
  <c r="AL20" i="140" s="1"/>
  <c r="I510" i="248"/>
  <c r="N476" i="248"/>
  <c r="L513" i="248"/>
  <c r="I808" i="248"/>
  <c r="L807" i="248"/>
  <c r="L1336" i="248"/>
  <c r="I1337" i="248"/>
  <c r="L1368" i="248"/>
  <c r="I1369" i="248"/>
  <c r="L744" i="248"/>
  <c r="I745" i="248"/>
  <c r="I245" i="248"/>
  <c r="L244" i="248"/>
  <c r="I241" i="248"/>
  <c r="L240" i="248"/>
  <c r="I121" i="248"/>
  <c r="L120" i="248"/>
  <c r="I146" i="248"/>
  <c r="L149" i="248"/>
  <c r="N112" i="248"/>
  <c r="N582" i="248"/>
  <c r="AQ21" i="140" s="1"/>
  <c r="AL21" i="140" s="1"/>
  <c r="I616" i="248"/>
  <c r="L708" i="248"/>
  <c r="I709" i="248"/>
  <c r="L703" i="248"/>
  <c r="I704" i="248"/>
  <c r="I1083" i="248"/>
  <c r="N1049" i="248"/>
  <c r="I95" i="248"/>
  <c r="N61" i="248"/>
  <c r="N60" i="248"/>
  <c r="I94" i="248"/>
  <c r="L97" i="248"/>
  <c r="I1265" i="248"/>
  <c r="L1264" i="248"/>
  <c r="N1153" i="248"/>
  <c r="I1187" i="248"/>
  <c r="I901" i="248"/>
  <c r="L900" i="248"/>
  <c r="I193" i="248"/>
  <c r="L192" i="248"/>
  <c r="L201" i="248"/>
  <c r="I198" i="248"/>
  <c r="N164" i="248"/>
  <c r="AP13" i="140" s="1"/>
  <c r="AK13" i="140" s="1"/>
  <c r="I641" i="248"/>
  <c r="L640" i="248"/>
  <c r="N633" i="248"/>
  <c r="I667" i="248"/>
  <c r="L1010" i="248"/>
  <c r="I1011" i="248"/>
  <c r="I458" i="248"/>
  <c r="N424" i="248"/>
  <c r="L461" i="248"/>
  <c r="N1100" i="248"/>
  <c r="AP31" i="140" s="1"/>
  <c r="AK31" i="140" s="1"/>
  <c r="L1137" i="248"/>
  <c r="I1134" i="248"/>
  <c r="I1125" i="248"/>
  <c r="L1124" i="248"/>
  <c r="I548" i="248"/>
  <c r="L547" i="248"/>
  <c r="I512" i="248"/>
  <c r="N478" i="248"/>
  <c r="AQ19" i="140" s="1"/>
  <c r="AL19" i="140" s="1"/>
  <c r="I401" i="248"/>
  <c r="L400" i="248"/>
  <c r="I865" i="248"/>
  <c r="L864" i="248"/>
  <c r="N1310" i="248"/>
  <c r="AQ35" i="140" s="1"/>
  <c r="AL35" i="140" s="1"/>
  <c r="I1344" i="248"/>
  <c r="N1361" i="248"/>
  <c r="I1395" i="248"/>
  <c r="N736" i="248"/>
  <c r="I770" i="248"/>
  <c r="L773" i="248"/>
  <c r="I225" i="248"/>
  <c r="L224" i="248"/>
  <c r="I609" i="248"/>
  <c r="L608" i="248"/>
  <c r="L1085" i="248"/>
  <c r="I1082" i="248"/>
  <c r="N1048" i="248"/>
  <c r="I1084" i="248"/>
  <c r="N1050" i="248"/>
  <c r="AQ30" i="140" s="1"/>
  <c r="AL30" i="140" s="1"/>
  <c r="L972" i="248"/>
  <c r="I973" i="248"/>
  <c r="I354" i="248"/>
  <c r="L357" i="248"/>
  <c r="N320" i="248"/>
  <c r="N322" i="248"/>
  <c r="AQ16" i="140" s="1"/>
  <c r="AL16" i="140" s="1"/>
  <c r="I356" i="248"/>
  <c r="I96" i="248"/>
  <c r="N62" i="248"/>
  <c r="AQ11" i="140" s="1"/>
  <c r="AL11" i="140" s="1"/>
  <c r="L1275" i="248"/>
  <c r="I1276" i="248"/>
  <c r="N1206" i="248"/>
  <c r="AQ33" i="140" s="1"/>
  <c r="AL33" i="140" s="1"/>
  <c r="I1240" i="248"/>
  <c r="N1154" i="248"/>
  <c r="AQ32" i="140" s="1"/>
  <c r="AL32" i="140" s="1"/>
  <c r="I1188" i="248"/>
  <c r="N894" i="248"/>
  <c r="AQ27" i="140" s="1"/>
  <c r="AL27" i="140" s="1"/>
  <c r="I928" i="248"/>
  <c r="I173" i="248"/>
  <c r="L172" i="248"/>
  <c r="N166" i="248"/>
  <c r="AQ13" i="140" s="1"/>
  <c r="AL13" i="140" s="1"/>
  <c r="I200" i="248"/>
  <c r="I1025" i="248"/>
  <c r="L1024" i="248"/>
  <c r="I459" i="248"/>
  <c r="N425" i="248"/>
  <c r="I1136" i="248"/>
  <c r="N1102" i="248"/>
  <c r="AQ31" i="140" s="1"/>
  <c r="AL31" i="140" s="1"/>
  <c r="I501" i="248"/>
  <c r="L500" i="248"/>
  <c r="I505" i="248"/>
  <c r="L504" i="248"/>
  <c r="I381" i="248"/>
  <c r="L380" i="248"/>
  <c r="N374" i="248"/>
  <c r="AQ17" i="140" s="1"/>
  <c r="AL17" i="140" s="1"/>
  <c r="I408" i="248"/>
  <c r="I860" i="248"/>
  <c r="L859" i="248"/>
  <c r="N789" i="248"/>
  <c r="I823" i="248"/>
  <c r="I1323" i="248"/>
  <c r="L1322" i="248"/>
  <c r="N1362" i="248"/>
  <c r="AQ36" i="140" s="1"/>
  <c r="AL36" i="140" s="1"/>
  <c r="I1396" i="248"/>
  <c r="N737" i="248"/>
  <c r="I771" i="248"/>
  <c r="L755" i="248"/>
  <c r="I756" i="248"/>
  <c r="I231" i="248"/>
  <c r="L230" i="248"/>
  <c r="N113" i="248"/>
  <c r="I147" i="248"/>
  <c r="I148" i="248"/>
  <c r="N114" i="248"/>
  <c r="AQ12" i="140" s="1"/>
  <c r="AL12" i="140" s="1"/>
  <c r="I1545" i="248"/>
  <c r="L1544" i="248"/>
  <c r="I1525" i="248"/>
  <c r="L1524" i="248"/>
  <c r="L1535" i="248"/>
  <c r="I1536" i="248"/>
  <c r="I1437" i="248"/>
  <c r="L1436" i="248"/>
  <c r="I1499" i="248"/>
  <c r="N1465" i="248"/>
  <c r="N1776" i="248"/>
  <c r="I1810" i="248"/>
  <c r="L1803" i="248"/>
  <c r="I1804" i="248"/>
  <c r="I1583" i="248"/>
  <c r="L1582" i="248"/>
  <c r="L1639" i="248"/>
  <c r="I1640" i="248"/>
  <c r="I1752" i="248"/>
  <c r="L1751" i="248"/>
  <c r="I1484" i="248"/>
  <c r="L1483" i="248"/>
  <c r="L1530" i="248"/>
  <c r="I1531" i="248"/>
  <c r="L1449" i="248"/>
  <c r="I1446" i="248"/>
  <c r="N1412" i="248"/>
  <c r="N1569" i="248"/>
  <c r="I1603" i="248"/>
  <c r="N1518" i="248"/>
  <c r="AQ39" i="140" s="1"/>
  <c r="AL39" i="140" s="1"/>
  <c r="I1552" i="248"/>
  <c r="N1466" i="248"/>
  <c r="AQ38" i="140" s="1"/>
  <c r="AL38" i="140" s="1"/>
  <c r="I1500" i="248"/>
  <c r="I1700" i="248"/>
  <c r="L1699" i="248"/>
  <c r="I1707" i="248"/>
  <c r="N1673" i="248"/>
  <c r="AQ42" i="140" s="1"/>
  <c r="AL42" i="140" s="1"/>
  <c r="L1742" i="248"/>
  <c r="I1743" i="248"/>
  <c r="I1550" i="248"/>
  <c r="N1516" i="248"/>
  <c r="L1553" i="248"/>
  <c r="N1413" i="248"/>
  <c r="I1447" i="248"/>
  <c r="I1479" i="248"/>
  <c r="L1478" i="248"/>
  <c r="L1783" i="248"/>
  <c r="I1784" i="248"/>
  <c r="I1706" i="248"/>
  <c r="N1672" i="248"/>
  <c r="I1597" i="248"/>
  <c r="L1596" i="248"/>
  <c r="I1629" i="248"/>
  <c r="L1628" i="248"/>
  <c r="L1644" i="248"/>
  <c r="I1645" i="248"/>
  <c r="L1747" i="248"/>
  <c r="I1748" i="248"/>
  <c r="L1426" i="248"/>
  <c r="I1427" i="248"/>
  <c r="L1540" i="248"/>
  <c r="I1541" i="248"/>
  <c r="I1441" i="248"/>
  <c r="L1440" i="248"/>
  <c r="I1448" i="248"/>
  <c r="N1414" i="248"/>
  <c r="AQ37" i="140" s="1"/>
  <c r="AL37" i="140" s="1"/>
  <c r="I1493" i="248"/>
  <c r="L1492" i="248"/>
  <c r="L1794" i="248"/>
  <c r="I1795" i="248"/>
  <c r="N1775" i="248"/>
  <c r="L1812" i="248"/>
  <c r="I1809" i="248"/>
  <c r="I1588" i="248"/>
  <c r="L1587" i="248"/>
  <c r="N1723" i="248"/>
  <c r="I1757" i="248"/>
  <c r="L1760" i="248"/>
  <c r="I1432" i="248"/>
  <c r="L1431" i="248"/>
  <c r="L1472" i="248"/>
  <c r="I1473" i="248"/>
  <c r="L1685" i="248"/>
  <c r="I1686" i="248"/>
  <c r="I1705" i="248"/>
  <c r="N1671" i="248"/>
  <c r="L1708" i="248"/>
  <c r="L1576" i="248"/>
  <c r="I1577" i="248"/>
  <c r="I1593" i="248"/>
  <c r="L1592" i="248"/>
  <c r="I1654" i="248"/>
  <c r="L1657" i="248"/>
  <c r="N1620" i="248"/>
  <c r="N1724" i="248"/>
  <c r="I1758" i="248"/>
  <c r="N1725" i="248"/>
  <c r="AQ43" i="140" s="1"/>
  <c r="AL43" i="140" s="1"/>
  <c r="I1759" i="248"/>
  <c r="I1680" i="248"/>
  <c r="L1679" i="248"/>
  <c r="I1732" i="248"/>
  <c r="L1731" i="248"/>
  <c r="I1551" i="248"/>
  <c r="N1517" i="248"/>
  <c r="L1420" i="248"/>
  <c r="I1421" i="248"/>
  <c r="L1501" i="248"/>
  <c r="I1498" i="248"/>
  <c r="N1464" i="248"/>
  <c r="L1789" i="248"/>
  <c r="I1790" i="248"/>
  <c r="N1777" i="248"/>
  <c r="AQ44" i="140" s="1"/>
  <c r="AL44" i="140" s="1"/>
  <c r="I1811" i="248"/>
  <c r="I1696" i="248"/>
  <c r="L1695" i="248"/>
  <c r="L1690" i="248"/>
  <c r="I1691" i="248"/>
  <c r="N1621" i="248"/>
  <c r="I1655" i="248"/>
  <c r="L1488" i="248"/>
  <c r="I1489" i="248"/>
  <c r="L1799" i="248"/>
  <c r="I1800" i="248"/>
  <c r="N1568" i="248"/>
  <c r="AP40" i="140" s="1"/>
  <c r="AK40" i="140" s="1"/>
  <c r="L1605" i="248"/>
  <c r="I1602" i="248"/>
  <c r="N1570" i="248"/>
  <c r="AQ40" i="140" s="1"/>
  <c r="AL40" i="140" s="1"/>
  <c r="I1604" i="248"/>
  <c r="I1635" i="248"/>
  <c r="L1634" i="248"/>
  <c r="L1648" i="248"/>
  <c r="I1649" i="248"/>
  <c r="N1622" i="248"/>
  <c r="AQ41" i="140" s="1"/>
  <c r="AL41" i="140" s="1"/>
  <c r="I1656" i="248"/>
  <c r="L1737" i="248"/>
  <c r="I1738" i="248"/>
  <c r="M8" i="140"/>
  <c r="T8" i="140"/>
  <c r="AH8" i="140"/>
  <c r="AP28" i="140" l="1"/>
  <c r="AK28" i="140" s="1"/>
  <c r="AP34" i="140"/>
  <c r="AK34" i="140" s="1"/>
  <c r="AP30" i="140"/>
  <c r="AK30" i="140" s="1"/>
  <c r="L1601" i="248"/>
  <c r="AP42" i="140"/>
  <c r="AK42" i="140" s="1"/>
  <c r="L197" i="248"/>
  <c r="L1029" i="248"/>
  <c r="AP15" i="140"/>
  <c r="AK15" i="140" s="1"/>
  <c r="AP38" i="140"/>
  <c r="AK38" i="140" s="1"/>
  <c r="AP33" i="140"/>
  <c r="AK33" i="140" s="1"/>
  <c r="AP23" i="140"/>
  <c r="AK23" i="140" s="1"/>
  <c r="AP16" i="140"/>
  <c r="AK16" i="140" s="1"/>
  <c r="L925" i="248"/>
  <c r="AP11" i="140"/>
  <c r="AK11" i="140" s="1"/>
  <c r="AP17" i="140"/>
  <c r="AK17" i="140" s="1"/>
  <c r="L977" i="248"/>
  <c r="L93" i="248"/>
  <c r="AP21" i="140"/>
  <c r="AK21" i="140" s="1"/>
  <c r="AP19" i="140"/>
  <c r="AK19" i="140" s="1"/>
  <c r="AP27" i="140"/>
  <c r="AK27" i="140" s="1"/>
  <c r="AP20" i="140"/>
  <c r="AK20" i="140" s="1"/>
  <c r="AP32" i="140"/>
  <c r="AK32" i="140" s="1"/>
  <c r="L1808" i="248"/>
  <c r="L1289" i="248"/>
  <c r="L1393" i="248"/>
  <c r="L717" i="248"/>
  <c r="AP35" i="140"/>
  <c r="AK35" i="140" s="1"/>
  <c r="AP18" i="140"/>
  <c r="AK18" i="140" s="1"/>
  <c r="AP12" i="140"/>
  <c r="AK12" i="140" s="1"/>
  <c r="L1341" i="248"/>
  <c r="L405" i="248"/>
  <c r="L249" i="248"/>
  <c r="L255" i="248" s="1"/>
  <c r="L256" i="248" s="1"/>
  <c r="L613" i="248"/>
  <c r="L353" i="248"/>
  <c r="L1133" i="248"/>
  <c r="L769" i="248"/>
  <c r="L821" i="248"/>
  <c r="AP14" i="140"/>
  <c r="AK14" i="140" s="1"/>
  <c r="L145" i="248"/>
  <c r="L301" i="248"/>
  <c r="L1237" i="248"/>
  <c r="AP25" i="140"/>
  <c r="AK25" i="140" s="1"/>
  <c r="L561" i="248"/>
  <c r="L509" i="248"/>
  <c r="AP22" i="140"/>
  <c r="AK22" i="140" s="1"/>
  <c r="L873" i="248"/>
  <c r="AP36" i="140"/>
  <c r="AK36" i="140" s="1"/>
  <c r="AP26" i="140"/>
  <c r="AK26" i="140" s="1"/>
  <c r="AP24" i="140"/>
  <c r="AK24" i="140" s="1"/>
  <c r="L457" i="248"/>
  <c r="L1185" i="248"/>
  <c r="L1081" i="248"/>
  <c r="L665" i="248"/>
  <c r="AP44" i="140"/>
  <c r="AK44" i="140" s="1"/>
  <c r="L1445" i="248"/>
  <c r="AP41" i="140"/>
  <c r="AK41" i="140" s="1"/>
  <c r="L1653" i="248"/>
  <c r="AP43" i="140"/>
  <c r="AK43" i="140" s="1"/>
  <c r="L1756" i="248"/>
  <c r="L1704" i="248"/>
  <c r="L1549" i="248"/>
  <c r="AP37" i="140"/>
  <c r="AK37" i="140" s="1"/>
  <c r="L1497" i="248"/>
  <c r="AP39" i="140"/>
  <c r="AK39" i="140" s="1"/>
  <c r="D39" i="180"/>
  <c r="N8" i="140"/>
  <c r="O8" i="140"/>
  <c r="S8" i="140"/>
  <c r="L8" i="140"/>
  <c r="AR8" i="140"/>
  <c r="U8" i="140"/>
  <c r="E7" i="11" l="1"/>
  <c r="Y61" i="140"/>
  <c r="X61" i="140"/>
  <c r="AB11" i="140"/>
  <c r="Y10" i="140"/>
  <c r="W10" i="140"/>
  <c r="D9" i="248" s="1"/>
  <c r="C9" i="248" s="1"/>
  <c r="X9" i="140"/>
  <c r="D6" i="248" l="1"/>
  <c r="C6" i="248" s="1"/>
  <c r="E6" i="11"/>
  <c r="E5" i="11" s="1"/>
  <c r="W9" i="140"/>
  <c r="Y9" i="140"/>
  <c r="AL61" i="140"/>
  <c r="AF61" i="140"/>
  <c r="AG61" i="140"/>
  <c r="AE61" i="140"/>
  <c r="AK61" i="140"/>
  <c r="AG9" i="140"/>
  <c r="AF9" i="140"/>
  <c r="AA11" i="140"/>
  <c r="AA10" i="140"/>
  <c r="AW10" i="140" s="1"/>
  <c r="AB10" i="140"/>
  <c r="AB62" i="140"/>
  <c r="AB61" i="140" s="1"/>
  <c r="AA13" i="140"/>
  <c r="AA62" i="140"/>
  <c r="AA27" i="140"/>
  <c r="AB28" i="140"/>
  <c r="AA29" i="140"/>
  <c r="AA25" i="140"/>
  <c r="AA23" i="140"/>
  <c r="AA21" i="140"/>
  <c r="AB26" i="140"/>
  <c r="AB22" i="140"/>
  <c r="AB12" i="140"/>
  <c r="AA28" i="140"/>
  <c r="AA26" i="140"/>
  <c r="AA24" i="140"/>
  <c r="AA22" i="140"/>
  <c r="AA12" i="140"/>
  <c r="AB24" i="140"/>
  <c r="AB29" i="140"/>
  <c r="AB27" i="140"/>
  <c r="AB25" i="140"/>
  <c r="AB23" i="140"/>
  <c r="AB21" i="140"/>
  <c r="AB13" i="140"/>
  <c r="AW21" i="140" l="1"/>
  <c r="AX21" i="140" s="1"/>
  <c r="AW26" i="140"/>
  <c r="AX26" i="140" s="1"/>
  <c r="AW13" i="140"/>
  <c r="AX13" i="140" s="1"/>
  <c r="AW29" i="140"/>
  <c r="AX29" i="140" s="1"/>
  <c r="AW28" i="140"/>
  <c r="AX28" i="140" s="1"/>
  <c r="AW27" i="140"/>
  <c r="AX27" i="140" s="1"/>
  <c r="AW22" i="140"/>
  <c r="AX22" i="140" s="1"/>
  <c r="AW23" i="140"/>
  <c r="AX23" i="140" s="1"/>
  <c r="AW12" i="140"/>
  <c r="AX12" i="140" s="1"/>
  <c r="AW24" i="140"/>
  <c r="AX24" i="140" s="1"/>
  <c r="AW25" i="140"/>
  <c r="AX25" i="140" s="1"/>
  <c r="AW11" i="140"/>
  <c r="AX11" i="140" s="1"/>
  <c r="AX10" i="140"/>
  <c r="O15" i="248"/>
  <c r="AN62" i="140"/>
  <c r="F40" i="180"/>
  <c r="Z29" i="140"/>
  <c r="Z10" i="140"/>
  <c r="Z13" i="140"/>
  <c r="Z11" i="140"/>
  <c r="AA61" i="140"/>
  <c r="Z24" i="140"/>
  <c r="Z19" i="140"/>
  <c r="Z21" i="140"/>
  <c r="Z20" i="140"/>
  <c r="Z25" i="140"/>
  <c r="Z22" i="140"/>
  <c r="Z27" i="140"/>
  <c r="Z26" i="140"/>
  <c r="Z23" i="140"/>
  <c r="Z12" i="140"/>
  <c r="Z28" i="140"/>
  <c r="AA9" i="140"/>
  <c r="AB9" i="140"/>
  <c r="Z62" i="140"/>
  <c r="Z61" i="140" s="1"/>
  <c r="Y8" i="140"/>
  <c r="W8" i="140"/>
  <c r="X8" i="140"/>
  <c r="L15" i="248" l="1"/>
  <c r="O17" i="248"/>
  <c r="L17" i="248" s="1"/>
  <c r="O44" i="248"/>
  <c r="L44" i="248" s="1"/>
  <c r="O37" i="248"/>
  <c r="L37" i="248" s="1"/>
  <c r="O28" i="248"/>
  <c r="L28" i="248" s="1"/>
  <c r="O18" i="248"/>
  <c r="L18" i="248" s="1"/>
  <c r="I18" i="248" s="1"/>
  <c r="O43" i="248"/>
  <c r="L43" i="248" s="1"/>
  <c r="O29" i="248"/>
  <c r="L29" i="248" s="1"/>
  <c r="I29" i="248" s="1"/>
  <c r="O19" i="248"/>
  <c r="L19" i="248" s="1"/>
  <c r="I19" i="248" s="1"/>
  <c r="O30" i="248"/>
  <c r="L30" i="248" s="1"/>
  <c r="I30" i="248" s="1"/>
  <c r="O35" i="248"/>
  <c r="L35" i="248" s="1"/>
  <c r="O26" i="248"/>
  <c r="L26" i="248" s="1"/>
  <c r="O39" i="248"/>
  <c r="L39" i="248" s="1"/>
  <c r="I39" i="248" s="1"/>
  <c r="O24" i="248"/>
  <c r="L24" i="248" s="1"/>
  <c r="I24" i="248" s="1"/>
  <c r="O25" i="248"/>
  <c r="L25" i="248" s="1"/>
  <c r="I25" i="248" s="1"/>
  <c r="O42" i="248"/>
  <c r="L42" i="248" s="1"/>
  <c r="O38" i="248"/>
  <c r="L38" i="248" s="1"/>
  <c r="I38" i="248" s="1"/>
  <c r="O21" i="248"/>
  <c r="L21" i="248" s="1"/>
  <c r="O23" i="248"/>
  <c r="L23" i="248" s="1"/>
  <c r="O31" i="248"/>
  <c r="L31" i="248" s="1"/>
  <c r="O40" i="248"/>
  <c r="L40" i="248" s="1"/>
  <c r="O20" i="248"/>
  <c r="L20" i="248" s="1"/>
  <c r="I20" i="248" s="1"/>
  <c r="O33" i="248"/>
  <c r="L33" i="248" s="1"/>
  <c r="O34" i="248"/>
  <c r="L34" i="248" s="1"/>
  <c r="I34" i="248" s="1"/>
  <c r="L723" i="248"/>
  <c r="L724" i="248" s="1"/>
  <c r="L567" i="248"/>
  <c r="L568" i="248" s="1"/>
  <c r="L2022" i="248"/>
  <c r="L2023" i="248" s="1"/>
  <c r="L151" i="248"/>
  <c r="L152" i="248" s="1"/>
  <c r="L879" i="248"/>
  <c r="L880" i="248" s="1"/>
  <c r="L1451" i="248"/>
  <c r="L1452" i="248" s="1"/>
  <c r="N1826" i="248"/>
  <c r="N1821" i="248" s="1"/>
  <c r="O1821" i="248" s="1"/>
  <c r="N735" i="248"/>
  <c r="N730" i="248" s="1"/>
  <c r="O730" i="248" s="1"/>
  <c r="N1619" i="248"/>
  <c r="N1614" i="248" s="1"/>
  <c r="O1614" i="248" s="1"/>
  <c r="N163" i="248"/>
  <c r="N158" i="248" s="1"/>
  <c r="O158" i="248" s="1"/>
  <c r="L463" i="248"/>
  <c r="L464" i="248" s="1"/>
  <c r="N631" i="248"/>
  <c r="N626" i="248" s="1"/>
  <c r="O626" i="248" s="1"/>
  <c r="N787" i="248"/>
  <c r="N782" i="248" s="1"/>
  <c r="O782" i="248" s="1"/>
  <c r="N1722" i="248"/>
  <c r="N1717" i="248" s="1"/>
  <c r="O1717" i="248" s="1"/>
  <c r="N475" i="248"/>
  <c r="N470" i="248" s="1"/>
  <c r="O470" i="248" s="1"/>
  <c r="N1047" i="248"/>
  <c r="N1042" i="248" s="1"/>
  <c r="O1042" i="248" s="1"/>
  <c r="N267" i="248"/>
  <c r="N262" i="248" s="1"/>
  <c r="O262" i="248" s="1"/>
  <c r="L411" i="248"/>
  <c r="L412" i="248" s="1"/>
  <c r="L983" i="248"/>
  <c r="L984" i="248" s="1"/>
  <c r="N1774" i="248"/>
  <c r="N1769" i="248" s="1"/>
  <c r="O1769" i="248" s="1"/>
  <c r="N215" i="248"/>
  <c r="N210" i="248" s="1"/>
  <c r="O210" i="248" s="1"/>
  <c r="L1970" i="248"/>
  <c r="L1971" i="248" s="1"/>
  <c r="N1930" i="248"/>
  <c r="N1925" i="248" s="1"/>
  <c r="O1925" i="248" s="1"/>
  <c r="L1555" i="248"/>
  <c r="L1556" i="248" s="1"/>
  <c r="N1515" i="248"/>
  <c r="N1510" i="248" s="1"/>
  <c r="O1510" i="248" s="1"/>
  <c r="L1139" i="248"/>
  <c r="L1140" i="248" s="1"/>
  <c r="N1099" i="248"/>
  <c r="N1094" i="248" s="1"/>
  <c r="O1094" i="248" s="1"/>
  <c r="N683" i="248"/>
  <c r="N678" i="248" s="1"/>
  <c r="O678" i="248" s="1"/>
  <c r="L1243" i="248"/>
  <c r="L1244" i="248" s="1"/>
  <c r="N1203" i="248"/>
  <c r="N1198" i="248" s="1"/>
  <c r="O1198" i="248" s="1"/>
  <c r="L931" i="248"/>
  <c r="L932" i="248" s="1"/>
  <c r="N891" i="248"/>
  <c r="N886" i="248" s="1"/>
  <c r="O886" i="248" s="1"/>
  <c r="L359" i="248"/>
  <c r="L360" i="248" s="1"/>
  <c r="N319" i="248"/>
  <c r="N314" i="248" s="1"/>
  <c r="O314" i="248" s="1"/>
  <c r="L1295" i="248"/>
  <c r="L1296" i="248" s="1"/>
  <c r="N1255" i="248"/>
  <c r="N1250" i="248" s="1"/>
  <c r="O1250" i="248" s="1"/>
  <c r="N59" i="248"/>
  <c r="N54" i="248" s="1"/>
  <c r="O54" i="248" s="1"/>
  <c r="Z9" i="140"/>
  <c r="Z8" i="140" s="1"/>
  <c r="E59" i="180" s="1"/>
  <c r="AA8" i="140"/>
  <c r="AB8" i="140"/>
  <c r="L16" i="248" l="1"/>
  <c r="I17" i="248"/>
  <c r="N8" i="248"/>
  <c r="I42" i="248"/>
  <c r="L45" i="248"/>
  <c r="L32" i="248"/>
  <c r="E11" i="307" s="1"/>
  <c r="I33" i="248"/>
  <c r="N9" i="248"/>
  <c r="I43" i="248"/>
  <c r="E14" i="307"/>
  <c r="I40" i="248"/>
  <c r="I31" i="248"/>
  <c r="E10" i="307"/>
  <c r="E4" i="307"/>
  <c r="I15" i="248"/>
  <c r="L27" i="248"/>
  <c r="E9" i="307" s="1"/>
  <c r="I28" i="248"/>
  <c r="I23" i="248"/>
  <c r="L22" i="248"/>
  <c r="E7" i="307" s="1"/>
  <c r="E8" i="307"/>
  <c r="I26" i="248"/>
  <c r="L36" i="248"/>
  <c r="E13" i="307" s="1"/>
  <c r="I37" i="248"/>
  <c r="I21" i="248"/>
  <c r="E6" i="307"/>
  <c r="I35" i="248"/>
  <c r="E12" i="307"/>
  <c r="I44" i="248"/>
  <c r="N10" i="248"/>
  <c r="AQ10" i="140" s="1"/>
  <c r="AL10" i="140" s="1"/>
  <c r="AL9" i="140" s="1"/>
  <c r="AL8" i="140" s="1"/>
  <c r="N1982" i="248"/>
  <c r="N1977" i="248" s="1"/>
  <c r="O1977" i="248" s="1"/>
  <c r="N1929" i="248"/>
  <c r="AO47" i="140"/>
  <c r="N1825" i="248"/>
  <c r="AO45" i="140"/>
  <c r="N1773" i="248"/>
  <c r="AO44" i="140"/>
  <c r="N1721" i="248"/>
  <c r="AO43" i="140"/>
  <c r="L1762" i="248"/>
  <c r="L1763" i="248" s="1"/>
  <c r="N1618" i="248"/>
  <c r="AO41" i="140"/>
  <c r="N1514" i="248"/>
  <c r="AO39" i="140"/>
  <c r="N1411" i="248"/>
  <c r="N1406" i="248" s="1"/>
  <c r="O1406" i="248" s="1"/>
  <c r="N1254" i="248"/>
  <c r="AO34" i="140"/>
  <c r="AY34" i="140" s="1"/>
  <c r="AZ34" i="140" s="1"/>
  <c r="N1202" i="248"/>
  <c r="AO33" i="140"/>
  <c r="AY33" i="140" s="1"/>
  <c r="AZ33" i="140" s="1"/>
  <c r="N1098" i="248"/>
  <c r="AO31" i="140"/>
  <c r="AY31" i="140" s="1"/>
  <c r="AZ31" i="140" s="1"/>
  <c r="N1046" i="248"/>
  <c r="AO30" i="140"/>
  <c r="AY30" i="140" s="1"/>
  <c r="AZ30" i="140" s="1"/>
  <c r="L1087" i="248"/>
  <c r="L1088" i="248" s="1"/>
  <c r="N943" i="248"/>
  <c r="N938" i="248" s="1"/>
  <c r="O938" i="248" s="1"/>
  <c r="N890" i="248"/>
  <c r="AO27" i="140"/>
  <c r="AY27" i="140" s="1"/>
  <c r="AZ27" i="140" s="1"/>
  <c r="N839" i="248"/>
  <c r="N834" i="248" s="1"/>
  <c r="O834" i="248" s="1"/>
  <c r="L827" i="248"/>
  <c r="L828" i="248" s="1"/>
  <c r="N786" i="248"/>
  <c r="AO25" i="140"/>
  <c r="AY25" i="140" s="1"/>
  <c r="AZ25" i="140" s="1"/>
  <c r="L775" i="248"/>
  <c r="L776" i="248" s="1"/>
  <c r="N734" i="248"/>
  <c r="AO24" i="140"/>
  <c r="AY24" i="140" s="1"/>
  <c r="AZ24" i="140" s="1"/>
  <c r="N682" i="248"/>
  <c r="AO23" i="140"/>
  <c r="AY23" i="140" s="1"/>
  <c r="AZ23" i="140" s="1"/>
  <c r="L671" i="248"/>
  <c r="L672" i="248" s="1"/>
  <c r="N630" i="248"/>
  <c r="AO22" i="140"/>
  <c r="AY22" i="140" s="1"/>
  <c r="AZ22" i="140" s="1"/>
  <c r="N527" i="248"/>
  <c r="N522" i="248" s="1"/>
  <c r="O522" i="248" s="1"/>
  <c r="N474" i="248"/>
  <c r="AO19" i="140"/>
  <c r="AY19" i="140" s="1"/>
  <c r="AZ19" i="140" s="1"/>
  <c r="N318" i="248"/>
  <c r="AO16" i="140"/>
  <c r="AY16" i="140" s="1"/>
  <c r="AZ16" i="140" s="1"/>
  <c r="N266" i="248"/>
  <c r="AO15" i="140"/>
  <c r="AY15" i="140" s="1"/>
  <c r="AZ15" i="140" s="1"/>
  <c r="N214" i="248"/>
  <c r="AO14" i="140"/>
  <c r="AY14" i="140" s="1"/>
  <c r="AZ14" i="140" s="1"/>
  <c r="N162" i="248"/>
  <c r="AO13" i="140"/>
  <c r="AY13" i="140" s="1"/>
  <c r="AZ13" i="140" s="1"/>
  <c r="N58" i="248"/>
  <c r="AO11" i="140"/>
  <c r="AY11" i="140" s="1"/>
  <c r="AZ11" i="140" s="1"/>
  <c r="N423" i="248"/>
  <c r="N418" i="248" s="1"/>
  <c r="O418" i="248" s="1"/>
  <c r="N371" i="248"/>
  <c r="N366" i="248" s="1"/>
  <c r="O366" i="248" s="1"/>
  <c r="L203" i="248"/>
  <c r="L204" i="248" s="1"/>
  <c r="N111" i="248"/>
  <c r="L307" i="248"/>
  <c r="L308" i="248" s="1"/>
  <c r="L1814" i="248"/>
  <c r="L1815" i="248" s="1"/>
  <c r="L515" i="248"/>
  <c r="L516" i="248" s="1"/>
  <c r="L1866" i="248"/>
  <c r="L1867" i="248" s="1"/>
  <c r="L1659" i="248"/>
  <c r="L1660" i="248" s="1"/>
  <c r="N1670" i="248"/>
  <c r="N1665" i="248" s="1"/>
  <c r="O1665" i="248" s="1"/>
  <c r="L1710" i="248"/>
  <c r="L1711" i="248" s="1"/>
  <c r="L1607" i="248"/>
  <c r="L1608" i="248" s="1"/>
  <c r="N1567" i="248"/>
  <c r="N1562" i="248" s="1"/>
  <c r="O1562" i="248" s="1"/>
  <c r="L1191" i="248"/>
  <c r="L1192" i="248" s="1"/>
  <c r="N1151" i="248"/>
  <c r="N1146" i="248" s="1"/>
  <c r="O1146" i="248" s="1"/>
  <c r="N2086" i="248"/>
  <c r="N2081" i="248" s="1"/>
  <c r="O2081" i="248" s="1"/>
  <c r="L2126" i="248"/>
  <c r="L2127" i="248" s="1"/>
  <c r="L2074" i="248"/>
  <c r="L2075" i="248" s="1"/>
  <c r="N2034" i="248"/>
  <c r="N2029" i="248" s="1"/>
  <c r="O2029" i="248" s="1"/>
  <c r="L1399" i="248"/>
  <c r="L1400" i="248" s="1"/>
  <c r="N1359" i="248"/>
  <c r="N1354" i="248" s="1"/>
  <c r="O1354" i="248" s="1"/>
  <c r="N1463" i="248"/>
  <c r="N1458" i="248" s="1"/>
  <c r="O1458" i="248" s="1"/>
  <c r="L1503" i="248"/>
  <c r="L1504" i="248" s="1"/>
  <c r="L1918" i="248"/>
  <c r="L1919" i="248" s="1"/>
  <c r="N1878" i="248"/>
  <c r="N1873" i="248" s="1"/>
  <c r="O1873" i="248" s="1"/>
  <c r="N1307" i="248"/>
  <c r="N1302" i="248" s="1"/>
  <c r="O1302" i="248" s="1"/>
  <c r="L1347" i="248"/>
  <c r="L1348" i="248" s="1"/>
  <c r="N579" i="248"/>
  <c r="N574" i="248" s="1"/>
  <c r="O574" i="248" s="1"/>
  <c r="L619" i="248"/>
  <c r="L620" i="248" s="1"/>
  <c r="L1035" i="248"/>
  <c r="L1036" i="248" s="1"/>
  <c r="N995" i="248"/>
  <c r="N990" i="248" s="1"/>
  <c r="O990" i="248" s="1"/>
  <c r="L99" i="248"/>
  <c r="L100" i="248" s="1"/>
  <c r="AD10" i="140"/>
  <c r="AU10" i="140" s="1"/>
  <c r="N106" i="248" l="1"/>
  <c r="O106" i="248" s="1"/>
  <c r="E37" i="307"/>
  <c r="D37" i="307" s="1"/>
  <c r="D13" i="307"/>
  <c r="E33" i="307"/>
  <c r="D33" i="307" s="1"/>
  <c r="D9" i="307"/>
  <c r="D12" i="307"/>
  <c r="E36" i="307"/>
  <c r="D36" i="307" s="1"/>
  <c r="D4" i="307"/>
  <c r="E28" i="307"/>
  <c r="E35" i="307"/>
  <c r="D35" i="307" s="1"/>
  <c r="D11" i="307"/>
  <c r="D10" i="307"/>
  <c r="E34" i="307"/>
  <c r="D34" i="307" s="1"/>
  <c r="E32" i="307"/>
  <c r="D32" i="307" s="1"/>
  <c r="D8" i="307"/>
  <c r="E31" i="307"/>
  <c r="D31" i="307" s="1"/>
  <c r="D7" i="307"/>
  <c r="AP10" i="140"/>
  <c r="AK10" i="140" s="1"/>
  <c r="AK9" i="140" s="1"/>
  <c r="AK8" i="140" s="1"/>
  <c r="D14" i="307"/>
  <c r="E38" i="307"/>
  <c r="D38" i="307" s="1"/>
  <c r="E30" i="307"/>
  <c r="D30" i="307" s="1"/>
  <c r="D6" i="307"/>
  <c r="E5" i="307"/>
  <c r="L41" i="248"/>
  <c r="N7" i="248" s="1"/>
  <c r="N2" i="248" s="1"/>
  <c r="O2" i="248" s="1"/>
  <c r="N2085" i="248"/>
  <c r="AO50" i="140"/>
  <c r="N2033" i="248"/>
  <c r="AO49" i="140"/>
  <c r="N1981" i="248"/>
  <c r="AO48" i="140"/>
  <c r="AN47" i="140"/>
  <c r="AV47" i="140" s="1"/>
  <c r="AM47" i="140"/>
  <c r="AJ47" i="140"/>
  <c r="AI47" i="140" s="1"/>
  <c r="N1877" i="248"/>
  <c r="AO46" i="140"/>
  <c r="AN45" i="140"/>
  <c r="AV45" i="140" s="1"/>
  <c r="AM45" i="140"/>
  <c r="AJ45" i="140"/>
  <c r="AI45" i="140" s="1"/>
  <c r="AM44" i="140"/>
  <c r="AJ44" i="140"/>
  <c r="AI44" i="140" s="1"/>
  <c r="AN44" i="140"/>
  <c r="AV44" i="140" s="1"/>
  <c r="AN43" i="140"/>
  <c r="AV43" i="140" s="1"/>
  <c r="AJ43" i="140"/>
  <c r="AI43" i="140" s="1"/>
  <c r="AM43" i="140"/>
  <c r="N1669" i="248"/>
  <c r="AO42" i="140"/>
  <c r="AN41" i="140"/>
  <c r="AV41" i="140" s="1"/>
  <c r="AJ41" i="140"/>
  <c r="AI41" i="140" s="1"/>
  <c r="AM41" i="140"/>
  <c r="N1566" i="248"/>
  <c r="AO40" i="140"/>
  <c r="AN39" i="140"/>
  <c r="AV39" i="140" s="1"/>
  <c r="AJ39" i="140"/>
  <c r="AI39" i="140" s="1"/>
  <c r="AM39" i="140"/>
  <c r="N1462" i="248"/>
  <c r="AO38" i="140"/>
  <c r="N1410" i="248"/>
  <c r="AO37" i="140"/>
  <c r="N1358" i="248"/>
  <c r="AO36" i="140"/>
  <c r="AY36" i="140" s="1"/>
  <c r="AZ36" i="140" s="1"/>
  <c r="N1306" i="248"/>
  <c r="AO35" i="140"/>
  <c r="AY35" i="140" s="1"/>
  <c r="AZ35" i="140" s="1"/>
  <c r="AN34" i="140"/>
  <c r="AV34" i="140" s="1"/>
  <c r="AM34" i="140"/>
  <c r="AJ34" i="140"/>
  <c r="AI34" i="140" s="1"/>
  <c r="AN33" i="140"/>
  <c r="AV33" i="140" s="1"/>
  <c r="AJ33" i="140"/>
  <c r="AI33" i="140" s="1"/>
  <c r="AM33" i="140"/>
  <c r="N1150" i="248"/>
  <c r="AO32" i="140"/>
  <c r="AY32" i="140" s="1"/>
  <c r="AZ32" i="140" s="1"/>
  <c r="AN31" i="140"/>
  <c r="AV31" i="140" s="1"/>
  <c r="AM31" i="140"/>
  <c r="AJ31" i="140"/>
  <c r="AI31" i="140" s="1"/>
  <c r="AJ30" i="140"/>
  <c r="AI30" i="140" s="1"/>
  <c r="AM30" i="140"/>
  <c r="AN30" i="140"/>
  <c r="AV30" i="140" s="1"/>
  <c r="N994" i="248"/>
  <c r="AO29" i="140"/>
  <c r="AY29" i="140" s="1"/>
  <c r="AZ29" i="140" s="1"/>
  <c r="N942" i="248"/>
  <c r="AO28" i="140"/>
  <c r="AY28" i="140" s="1"/>
  <c r="AZ28" i="140" s="1"/>
  <c r="AN27" i="140"/>
  <c r="AV27" i="140" s="1"/>
  <c r="AJ27" i="140"/>
  <c r="AI27" i="140" s="1"/>
  <c r="AM27" i="140"/>
  <c r="N838" i="248"/>
  <c r="AO26" i="140"/>
  <c r="AY26" i="140" s="1"/>
  <c r="AZ26" i="140" s="1"/>
  <c r="AN25" i="140"/>
  <c r="AV25" i="140" s="1"/>
  <c r="AM25" i="140"/>
  <c r="AJ25" i="140"/>
  <c r="AI25" i="140" s="1"/>
  <c r="AJ24" i="140"/>
  <c r="AI24" i="140" s="1"/>
  <c r="AM24" i="140"/>
  <c r="AN24" i="140"/>
  <c r="AV24" i="140" s="1"/>
  <c r="AN23" i="140"/>
  <c r="AV23" i="140" s="1"/>
  <c r="AM23" i="140"/>
  <c r="AJ23" i="140"/>
  <c r="AI23" i="140" s="1"/>
  <c r="AN22" i="140"/>
  <c r="AV22" i="140" s="1"/>
  <c r="AM22" i="140"/>
  <c r="AJ22" i="140"/>
  <c r="AI22" i="140" s="1"/>
  <c r="N578" i="248"/>
  <c r="AO21" i="140"/>
  <c r="AY21" i="140" s="1"/>
  <c r="AZ21" i="140" s="1"/>
  <c r="N526" i="248"/>
  <c r="AO20" i="140"/>
  <c r="AY20" i="140" s="1"/>
  <c r="AZ20" i="140" s="1"/>
  <c r="AN19" i="140"/>
  <c r="AV19" i="140" s="1"/>
  <c r="AM19" i="140"/>
  <c r="AJ19" i="140"/>
  <c r="AI19" i="140" s="1"/>
  <c r="N422" i="248"/>
  <c r="AO18" i="140"/>
  <c r="AY18" i="140" s="1"/>
  <c r="AZ18" i="140" s="1"/>
  <c r="N370" i="248"/>
  <c r="AO17" i="140"/>
  <c r="AY17" i="140" s="1"/>
  <c r="AZ17" i="140" s="1"/>
  <c r="AN16" i="140"/>
  <c r="AV16" i="140" s="1"/>
  <c r="AM16" i="140"/>
  <c r="AJ16" i="140"/>
  <c r="AI16" i="140" s="1"/>
  <c r="AN15" i="140"/>
  <c r="AV15" i="140" s="1"/>
  <c r="AM15" i="140"/>
  <c r="AJ15" i="140"/>
  <c r="AI15" i="140" s="1"/>
  <c r="AN14" i="140"/>
  <c r="AV14" i="140" s="1"/>
  <c r="AJ14" i="140"/>
  <c r="AI14" i="140" s="1"/>
  <c r="AM14" i="140"/>
  <c r="AN13" i="140"/>
  <c r="AV13" i="140" s="1"/>
  <c r="AM13" i="140"/>
  <c r="AJ13" i="140"/>
  <c r="AI13" i="140" s="1"/>
  <c r="N110" i="248"/>
  <c r="AO12" i="140"/>
  <c r="AY12" i="140" s="1"/>
  <c r="AZ12" i="140" s="1"/>
  <c r="AN11" i="140"/>
  <c r="AV11" i="140" s="1"/>
  <c r="AM11" i="140"/>
  <c r="AJ11" i="140"/>
  <c r="AI11" i="140" s="1"/>
  <c r="P9" i="140"/>
  <c r="AE9" i="140"/>
  <c r="Q10" i="140"/>
  <c r="AC10" i="140"/>
  <c r="L47" i="248" l="1"/>
  <c r="L48" i="248" s="1"/>
  <c r="D28" i="307"/>
  <c r="D5" i="307"/>
  <c r="D15" i="307" s="1"/>
  <c r="E29" i="307"/>
  <c r="D29" i="307" s="1"/>
  <c r="E15" i="307"/>
  <c r="AN50" i="140"/>
  <c r="AV50" i="140" s="1"/>
  <c r="AM50" i="140"/>
  <c r="AJ50" i="140"/>
  <c r="AI50" i="140" s="1"/>
  <c r="AN49" i="140"/>
  <c r="AV49" i="140" s="1"/>
  <c r="AM49" i="140"/>
  <c r="AJ49" i="140"/>
  <c r="AI49" i="140" s="1"/>
  <c r="AJ48" i="140"/>
  <c r="AI48" i="140" s="1"/>
  <c r="AN48" i="140"/>
  <c r="AV48" i="140" s="1"/>
  <c r="AM48" i="140"/>
  <c r="AM46" i="140"/>
  <c r="AJ46" i="140"/>
  <c r="AI46" i="140" s="1"/>
  <c r="AN46" i="140"/>
  <c r="AV46" i="140" s="1"/>
  <c r="AM42" i="140"/>
  <c r="AJ42" i="140"/>
  <c r="AI42" i="140" s="1"/>
  <c r="AN42" i="140"/>
  <c r="AV42" i="140" s="1"/>
  <c r="AM40" i="140"/>
  <c r="AN40" i="140"/>
  <c r="AV40" i="140" s="1"/>
  <c r="AJ40" i="140"/>
  <c r="AI40" i="140" s="1"/>
  <c r="AN38" i="140"/>
  <c r="AV38" i="140" s="1"/>
  <c r="AM38" i="140"/>
  <c r="AJ38" i="140"/>
  <c r="AI38" i="140" s="1"/>
  <c r="AN37" i="140"/>
  <c r="AV37" i="140" s="1"/>
  <c r="AM37" i="140"/>
  <c r="AJ37" i="140"/>
  <c r="AI37" i="140" s="1"/>
  <c r="AJ36" i="140"/>
  <c r="AI36" i="140" s="1"/>
  <c r="AN36" i="140"/>
  <c r="AV36" i="140" s="1"/>
  <c r="AM36" i="140"/>
  <c r="AN35" i="140"/>
  <c r="AV35" i="140" s="1"/>
  <c r="AM35" i="140"/>
  <c r="AJ35" i="140"/>
  <c r="AI35" i="140" s="1"/>
  <c r="AN32" i="140"/>
  <c r="AV32" i="140" s="1"/>
  <c r="AM32" i="140"/>
  <c r="AJ32" i="140"/>
  <c r="AI32" i="140" s="1"/>
  <c r="AN29" i="140"/>
  <c r="AV29" i="140" s="1"/>
  <c r="AM29" i="140"/>
  <c r="AJ29" i="140"/>
  <c r="AI29" i="140" s="1"/>
  <c r="AM28" i="140"/>
  <c r="AJ28" i="140"/>
  <c r="AI28" i="140" s="1"/>
  <c r="AN28" i="140"/>
  <c r="AV28" i="140" s="1"/>
  <c r="AJ26" i="140"/>
  <c r="AI26" i="140" s="1"/>
  <c r="AM26" i="140"/>
  <c r="AN26" i="140"/>
  <c r="AV26" i="140" s="1"/>
  <c r="AN21" i="140"/>
  <c r="AV21" i="140" s="1"/>
  <c r="AM21" i="140"/>
  <c r="AJ21" i="140"/>
  <c r="AI21" i="140" s="1"/>
  <c r="AN20" i="140"/>
  <c r="AV20" i="140" s="1"/>
  <c r="AM20" i="140"/>
  <c r="AJ20" i="140"/>
  <c r="AI20" i="140" s="1"/>
  <c r="AJ18" i="140"/>
  <c r="AI18" i="140" s="1"/>
  <c r="AM18" i="140"/>
  <c r="AN18" i="140"/>
  <c r="AV18" i="140" s="1"/>
  <c r="AN17" i="140"/>
  <c r="AV17" i="140" s="1"/>
  <c r="AJ17" i="140"/>
  <c r="AI17" i="140" s="1"/>
  <c r="AM17" i="140"/>
  <c r="AM12" i="140"/>
  <c r="AN12" i="140"/>
  <c r="AV12" i="140" s="1"/>
  <c r="AJ12" i="140"/>
  <c r="AI12" i="140" s="1"/>
  <c r="AO10" i="140"/>
  <c r="AY10" i="140" s="1"/>
  <c r="AZ10" i="140" s="1"/>
  <c r="N6" i="248"/>
  <c r="P8" i="140"/>
  <c r="Q9" i="140"/>
  <c r="Q8" i="140" s="1"/>
  <c r="D59" i="180" s="1"/>
  <c r="E30" i="180"/>
  <c r="E32" i="180" s="1"/>
  <c r="E33" i="180" s="1"/>
  <c r="D30" i="180"/>
  <c r="D32" i="180" s="1"/>
  <c r="D33" i="180" s="1"/>
  <c r="E39" i="307" l="1"/>
  <c r="D39" i="307"/>
  <c r="AJ10" i="140"/>
  <c r="AN10" i="140"/>
  <c r="D61" i="180"/>
  <c r="D62" i="180" s="1"/>
  <c r="E52" i="180"/>
  <c r="F52" i="180" s="1"/>
  <c r="A25" i="180"/>
  <c r="A36" i="180" s="1"/>
  <c r="A46" i="180" s="1"/>
  <c r="E61" i="180" l="1"/>
  <c r="E62" i="180" s="1"/>
  <c r="A56" i="180"/>
  <c r="E53" i="180"/>
  <c r="F53" i="180" s="1"/>
  <c r="F51" i="180"/>
  <c r="F56" i="180" l="1"/>
  <c r="G27" i="1"/>
  <c r="G26" i="1"/>
  <c r="G25" i="1"/>
  <c r="G7" i="1"/>
  <c r="G6" i="1" s="1"/>
  <c r="G9" i="1"/>
  <c r="G8" i="1" s="1"/>
  <c r="G24" i="1" l="1"/>
  <c r="F39" i="180"/>
  <c r="F41" i="180" s="1"/>
  <c r="F42" i="180" s="1"/>
  <c r="F43" i="180" s="1"/>
  <c r="AF8" i="140" l="1"/>
  <c r="AG8" i="140"/>
  <c r="AE8" i="140"/>
  <c r="AQ61" i="140" l="1"/>
  <c r="AP61" i="140"/>
  <c r="AC61" i="140"/>
  <c r="AP9" i="140"/>
  <c r="AQ9" i="140"/>
  <c r="AC9" i="140" l="1"/>
  <c r="AQ8" i="140"/>
  <c r="AP8" i="140"/>
  <c r="AC8" i="140" l="1"/>
  <c r="D20" i="180" s="1"/>
  <c r="I59" i="180" l="1"/>
  <c r="I61" i="180" s="1"/>
  <c r="I63" i="180" s="1"/>
  <c r="I65" i="180" l="1"/>
  <c r="I67" i="180" s="1"/>
  <c r="I69" i="180"/>
  <c r="I71" i="180" s="1"/>
  <c r="I73" i="180"/>
  <c r="I75" i="180" s="1"/>
  <c r="F20" i="180"/>
  <c r="G51" i="180"/>
  <c r="D64" i="180"/>
  <c r="E40" i="180" l="1"/>
  <c r="D40" i="180"/>
  <c r="G22" i="1"/>
  <c r="G53" i="180" l="1"/>
  <c r="E39" i="180"/>
  <c r="E41" i="180" s="1"/>
  <c r="E42" i="180" s="1"/>
  <c r="E43" i="180" s="1"/>
  <c r="G52" i="180"/>
  <c r="D41" i="180"/>
  <c r="D42" i="180" s="1"/>
  <c r="D19" i="180"/>
  <c r="E63" i="180"/>
  <c r="E64" i="180" s="1"/>
  <c r="G23" i="1"/>
  <c r="G21" i="1" s="1"/>
  <c r="G5" i="1" s="1"/>
  <c r="E19" i="180"/>
  <c r="E21" i="180" s="1"/>
  <c r="H51" i="180" l="1"/>
  <c r="I51" i="180" s="1"/>
  <c r="J59" i="180"/>
  <c r="J61" i="180" s="1"/>
  <c r="J63" i="180" s="1"/>
  <c r="H53" i="180"/>
  <c r="I53" i="180" s="1"/>
  <c r="H52" i="180"/>
  <c r="I52" i="180" s="1"/>
  <c r="H19" i="180"/>
  <c r="H21" i="180" s="1"/>
  <c r="G40" i="180"/>
  <c r="D21" i="180"/>
  <c r="F19" i="180"/>
  <c r="F21" i="180" s="1"/>
  <c r="J73" i="180" l="1"/>
  <c r="J75" i="180" s="1"/>
  <c r="J69" i="180"/>
  <c r="J71" i="180" s="1"/>
  <c r="J65" i="180"/>
  <c r="J67" i="180" s="1"/>
  <c r="G39" i="180"/>
  <c r="G41" i="180" s="1"/>
  <c r="G42" i="180" s="1"/>
  <c r="G43" i="180" s="1"/>
  <c r="G19" i="180"/>
  <c r="I19" i="180" l="1"/>
  <c r="AI61" i="140" l="1"/>
  <c r="AJ61" i="140"/>
  <c r="AN61" i="140" l="1"/>
  <c r="AO61" i="140"/>
  <c r="AM61" i="140"/>
  <c r="AJ9" i="140" l="1"/>
  <c r="AJ8" i="140" s="1"/>
  <c r="AI10" i="140"/>
  <c r="AI9" i="140" s="1"/>
  <c r="AV10" i="140" l="1"/>
  <c r="AI8" i="140"/>
  <c r="AM10" i="140"/>
  <c r="AM9" i="140" s="1"/>
  <c r="AO9" i="140"/>
  <c r="AO8" i="140" s="1"/>
  <c r="AM8" i="140" l="1"/>
  <c r="G20" i="180" l="1"/>
  <c r="I20" i="180" s="1"/>
  <c r="I21" i="180" s="1"/>
  <c r="G21" i="180" l="1"/>
</calcChain>
</file>

<file path=xl/sharedStrings.xml><?xml version="1.0" encoding="utf-8"?>
<sst xmlns="http://schemas.openxmlformats.org/spreadsheetml/2006/main" count="8023" uniqueCount="791">
  <si>
    <t>항 목</t>
  </si>
  <si>
    <t>조정 금액(B)</t>
  </si>
  <si>
    <t>조정사유</t>
  </si>
  <si>
    <t>인건비</t>
  </si>
  <si>
    <t>강의실 및 실습실 등</t>
  </si>
  <si>
    <t>구분</t>
    <phoneticPr fontId="7" type="noConversion"/>
  </si>
  <si>
    <t>-</t>
    <phoneticPr fontId="7" type="noConversion"/>
  </si>
  <si>
    <t>대응투자비율</t>
    <phoneticPr fontId="7" type="noConversion"/>
  </si>
  <si>
    <t>신청금액(A)</t>
    <phoneticPr fontId="7" type="noConversion"/>
  </si>
  <si>
    <t>조정 후 
금액(A-B)</t>
    <phoneticPr fontId="7" type="noConversion"/>
  </si>
  <si>
    <t>조정내역
(구체적으로 기재)</t>
    <phoneticPr fontId="7" type="noConversion"/>
  </si>
  <si>
    <t>인 프 라 지 원 금</t>
    <phoneticPr fontId="7" type="noConversion"/>
  </si>
  <si>
    <t>인프라 총 계</t>
    <phoneticPr fontId="7" type="noConversion"/>
  </si>
  <si>
    <t>소계</t>
    <phoneticPr fontId="7" type="noConversion"/>
  </si>
  <si>
    <t>일반
운영비</t>
    <phoneticPr fontId="7" type="noConversion"/>
  </si>
  <si>
    <t>훈련시설 
및 장비비</t>
    <phoneticPr fontId="7" type="noConversion"/>
  </si>
  <si>
    <t>훈련시설</t>
    <phoneticPr fontId="7" type="noConversion"/>
  </si>
  <si>
    <t>훈련장비</t>
    <phoneticPr fontId="7" type="noConversion"/>
  </si>
  <si>
    <t>훈련과정 필요 장비 등</t>
    <phoneticPr fontId="7" type="noConversion"/>
  </si>
  <si>
    <t>훈련 
프로그램 
개발비</t>
    <phoneticPr fontId="7" type="noConversion"/>
  </si>
  <si>
    <t>직무분석 및 커리큘럼(과정개발비)</t>
    <phoneticPr fontId="7" type="noConversion"/>
  </si>
  <si>
    <t>실습자료(교보재)</t>
    <phoneticPr fontId="7" type="noConversion"/>
  </si>
  <si>
    <t>소계</t>
    <phoneticPr fontId="7" type="noConversion"/>
  </si>
  <si>
    <t>투자
금액(A)</t>
    <phoneticPr fontId="7" type="noConversion"/>
  </si>
  <si>
    <t>조정
금액(B)</t>
    <phoneticPr fontId="7" type="noConversion"/>
  </si>
  <si>
    <t xml:space="preserve"> 총 계</t>
    <phoneticPr fontId="7" type="noConversion"/>
  </si>
  <si>
    <t>인건비</t>
    <phoneticPr fontId="7" type="noConversion"/>
  </si>
  <si>
    <t>훈련
시설</t>
    <phoneticPr fontId="7" type="noConversion"/>
  </si>
  <si>
    <t>강의실 및 실습실 등</t>
    <phoneticPr fontId="7" type="noConversion"/>
  </si>
  <si>
    <t>훈련
장비</t>
    <phoneticPr fontId="7" type="noConversion"/>
  </si>
  <si>
    <t>훈련과정에 필요한 장비 등</t>
    <phoneticPr fontId="7" type="noConversion"/>
  </si>
  <si>
    <t>사업연차</t>
    <phoneticPr fontId="7" type="noConversion"/>
  </si>
  <si>
    <t>운영비</t>
    <phoneticPr fontId="7" type="noConversion"/>
  </si>
  <si>
    <t>연차별 지원비율</t>
    <phoneticPr fontId="7" type="noConversion"/>
  </si>
  <si>
    <t>지원한도</t>
    <phoneticPr fontId="7" type="noConversion"/>
  </si>
  <si>
    <t>교재(교재개발비)</t>
    <phoneticPr fontId="7" type="noConversion"/>
  </si>
  <si>
    <t>훈련비용 총계</t>
    <phoneticPr fontId="7" type="noConversion"/>
  </si>
  <si>
    <t>소 계</t>
    <phoneticPr fontId="7" type="noConversion"/>
  </si>
  <si>
    <t>총 계</t>
    <phoneticPr fontId="7" type="noConversion"/>
  </si>
  <si>
    <t>훈련생
1인당
부담금</t>
    <phoneticPr fontId="11" type="noConversion"/>
  </si>
  <si>
    <t>비고</t>
    <phoneticPr fontId="7" type="noConversion"/>
  </si>
  <si>
    <t>정부지원금</t>
  </si>
  <si>
    <t>훈련
시간</t>
    <phoneticPr fontId="7" type="noConversion"/>
  </si>
  <si>
    <t>훈련비용 합계(D) (직종별 훈련단가 : 조정 후)</t>
    <phoneticPr fontId="7" type="noConversion"/>
  </si>
  <si>
    <t>훈련비용 합계(D) (직종별 훈련단가 : 조정 전)</t>
    <phoneticPr fontId="7" type="noConversion"/>
  </si>
  <si>
    <t>조정 후 금액</t>
    <phoneticPr fontId="11" type="noConversion"/>
  </si>
  <si>
    <t>정부지원금 조정내역</t>
    <phoneticPr fontId="7" type="noConversion"/>
  </si>
  <si>
    <t>정부지원금
조정금액</t>
    <phoneticPr fontId="11" type="noConversion"/>
  </si>
  <si>
    <t>신청 금액</t>
  </si>
  <si>
    <t>훈련시간</t>
    <phoneticPr fontId="11" type="noConversion"/>
  </si>
  <si>
    <t>훈련과정명</t>
    <phoneticPr fontId="7" type="noConversion"/>
  </si>
  <si>
    <t>구분</t>
  </si>
  <si>
    <t>(단위:원)</t>
    <phoneticPr fontId="11" type="noConversion"/>
  </si>
  <si>
    <t>숙식비</t>
    <phoneticPr fontId="7" type="noConversion"/>
  </si>
  <si>
    <t>신청금액</t>
    <phoneticPr fontId="7" type="noConversion"/>
  </si>
  <si>
    <t>(단위 : 원)</t>
    <phoneticPr fontId="7" type="noConversion"/>
  </si>
  <si>
    <t>훈련인원(연인원)</t>
    <phoneticPr fontId="11" type="noConversion"/>
  </si>
  <si>
    <t>-</t>
    <phoneticPr fontId="7" type="noConversion"/>
  </si>
  <si>
    <t>공동훈련센터 개요</t>
    <phoneticPr fontId="7" type="noConversion"/>
  </si>
  <si>
    <t>-</t>
    <phoneticPr fontId="7" type="noConversion"/>
  </si>
  <si>
    <t>공동훈련센터명 :</t>
    <phoneticPr fontId="7" type="noConversion"/>
  </si>
  <si>
    <t>-</t>
    <phoneticPr fontId="7" type="noConversion"/>
  </si>
  <si>
    <t>대웅투자 여부 :</t>
    <phoneticPr fontId="7" type="noConversion"/>
  </si>
  <si>
    <t>-</t>
    <phoneticPr fontId="7" type="noConversion"/>
  </si>
  <si>
    <t>신청금액</t>
    <phoneticPr fontId="7" type="noConversion"/>
  </si>
  <si>
    <t>조정 후 금액</t>
    <phoneticPr fontId="7" type="noConversion"/>
  </si>
  <si>
    <t>정부지원금</t>
    <phoneticPr fontId="11" type="noConversion"/>
  </si>
  <si>
    <t>자체부담금</t>
    <phoneticPr fontId="11" type="noConversion"/>
  </si>
  <si>
    <t>계</t>
    <phoneticPr fontId="11" type="noConversion"/>
  </si>
  <si>
    <t>정부지원금</t>
    <phoneticPr fontId="11" type="noConversion"/>
  </si>
  <si>
    <t>자체부담금</t>
    <phoneticPr fontId="11" type="noConversion"/>
  </si>
  <si>
    <t>인프라지원금</t>
  </si>
  <si>
    <t>연인원</t>
    <phoneticPr fontId="7" type="noConversion"/>
  </si>
  <si>
    <t>평균훈련인원</t>
    <phoneticPr fontId="7" type="noConversion"/>
  </si>
  <si>
    <t>충족여부</t>
    <phoneticPr fontId="7" type="noConversion"/>
  </si>
  <si>
    <t>신청금액</t>
    <phoneticPr fontId="7" type="noConversion"/>
  </si>
  <si>
    <t>조정 후 금액</t>
    <phoneticPr fontId="7" type="noConversion"/>
  </si>
  <si>
    <t>인건비</t>
    <phoneticPr fontId="7" type="noConversion"/>
  </si>
  <si>
    <t>훈련시설 및 장비</t>
    <phoneticPr fontId="7" type="noConversion"/>
  </si>
  <si>
    <t>계</t>
    <phoneticPr fontId="7" type="noConversion"/>
  </si>
  <si>
    <t>훈련비용</t>
    <phoneticPr fontId="7" type="noConversion"/>
  </si>
  <si>
    <t>비목별 지원한도 검토</t>
    <phoneticPr fontId="7" type="noConversion"/>
  </si>
  <si>
    <t>최초 훈련사업</t>
    <phoneticPr fontId="7" type="noConversion"/>
  </si>
  <si>
    <t>훈련시설 및 장비</t>
    <phoneticPr fontId="7" type="noConversion"/>
  </si>
  <si>
    <t>프로그램개발비</t>
    <phoneticPr fontId="7" type="noConversion"/>
  </si>
  <si>
    <t>비목</t>
    <phoneticPr fontId="7" type="noConversion"/>
  </si>
  <si>
    <t>연간 지원한도액</t>
    <phoneticPr fontId="7" type="noConversion"/>
  </si>
  <si>
    <t>기관 신청금액</t>
    <phoneticPr fontId="7" type="noConversion"/>
  </si>
  <si>
    <t>조정 후 신청금액</t>
    <phoneticPr fontId="7" type="noConversion"/>
  </si>
  <si>
    <t>검토</t>
    <phoneticPr fontId="7" type="noConversion"/>
  </si>
  <si>
    <t>운영비</t>
    <phoneticPr fontId="7" type="noConversion"/>
  </si>
  <si>
    <t>훈련시설 및 장비</t>
    <phoneticPr fontId="7" type="noConversion"/>
  </si>
  <si>
    <t>지역위원회명 :</t>
    <phoneticPr fontId="7" type="noConversion"/>
  </si>
  <si>
    <t>사업비 신청내역 :</t>
    <phoneticPr fontId="7" type="noConversion"/>
  </si>
  <si>
    <t>합 계</t>
    <phoneticPr fontId="7" type="noConversion"/>
  </si>
  <si>
    <t>채용예정자 과정</t>
    <phoneticPr fontId="7" type="noConversion"/>
  </si>
  <si>
    <t>신청</t>
    <phoneticPr fontId="7" type="noConversion"/>
  </si>
  <si>
    <t>공동
훈련
센터
직접
실시
훈련
과정</t>
    <phoneticPr fontId="11" type="noConversion"/>
  </si>
  <si>
    <t>개설
횟수</t>
    <phoneticPr fontId="7" type="noConversion"/>
  </si>
  <si>
    <t>훈련
인원
(연인원)</t>
    <phoneticPr fontId="7" type="noConversion"/>
  </si>
  <si>
    <t>대분류</t>
    <phoneticPr fontId="11" type="noConversion"/>
  </si>
  <si>
    <t>중분류</t>
    <phoneticPr fontId="11" type="noConversion"/>
  </si>
  <si>
    <t>소분류</t>
    <phoneticPr fontId="11" type="noConversion"/>
  </si>
  <si>
    <t>조정</t>
    <phoneticPr fontId="7" type="noConversion"/>
  </si>
  <si>
    <t>훈련형태</t>
    <phoneticPr fontId="12" type="noConversion"/>
  </si>
  <si>
    <t>단가</t>
    <phoneticPr fontId="7" type="noConversion"/>
  </si>
  <si>
    <t>회차</t>
    <phoneticPr fontId="7" type="noConversion"/>
  </si>
  <si>
    <t>면제기관</t>
  </si>
  <si>
    <t>과정적합여부</t>
    <phoneticPr fontId="12" type="noConversion"/>
  </si>
  <si>
    <t>NCS수준</t>
    <phoneticPr fontId="12" type="noConversion"/>
  </si>
  <si>
    <t>훈련직종
(NCS)</t>
  </si>
  <si>
    <t>사업주훈련기준단가</t>
    <phoneticPr fontId="7" type="noConversion"/>
  </si>
  <si>
    <t>항목</t>
    <phoneticPr fontId="7" type="noConversion"/>
  </si>
  <si>
    <t>(단위:원)</t>
    <phoneticPr fontId="7" type="noConversion"/>
  </si>
  <si>
    <t>인건비</t>
    <phoneticPr fontId="11" type="noConversion"/>
  </si>
  <si>
    <t>(단위:원)</t>
    <phoneticPr fontId="14" type="noConversion"/>
  </si>
  <si>
    <t>소항목</t>
  </si>
  <si>
    <t>세부 산출내역</t>
  </si>
  <si>
    <t>신청금액</t>
    <phoneticPr fontId="14" type="noConversion"/>
  </si>
  <si>
    <t>조정금액</t>
    <phoneticPr fontId="14" type="noConversion"/>
  </si>
  <si>
    <t>조정후 금액</t>
    <phoneticPr fontId="14" type="noConversion"/>
  </si>
  <si>
    <t>조정 내역</t>
    <phoneticPr fontId="7" type="noConversion"/>
  </si>
  <si>
    <t>조정사유</t>
    <phoneticPr fontId="14" type="noConversion"/>
  </si>
  <si>
    <t>성명</t>
  </si>
  <si>
    <t>내역</t>
    <phoneticPr fontId="7" type="noConversion"/>
  </si>
  <si>
    <t>고용형태</t>
    <phoneticPr fontId="7" type="noConversion"/>
  </si>
  <si>
    <t>명</t>
    <phoneticPr fontId="7" type="noConversion"/>
  </si>
  <si>
    <t>소요예산</t>
    <phoneticPr fontId="14" type="noConversion"/>
  </si>
  <si>
    <t>대응투자금</t>
    <phoneticPr fontId="14" type="noConversion"/>
  </si>
  <si>
    <t>정부지원금</t>
    <phoneticPr fontId="14" type="noConversion"/>
  </si>
  <si>
    <t>전담자 소계</t>
    <phoneticPr fontId="7" type="noConversion"/>
  </si>
  <si>
    <t>중항목</t>
  </si>
  <si>
    <t>조정 내역</t>
    <phoneticPr fontId="14" type="noConversion"/>
  </si>
  <si>
    <t>세부항목</t>
  </si>
  <si>
    <t>단가(원)</t>
  </si>
  <si>
    <t>수량/명</t>
  </si>
  <si>
    <t>회차</t>
  </si>
  <si>
    <t>단가</t>
    <phoneticPr fontId="14" type="noConversion"/>
  </si>
  <si>
    <t>수량/명</t>
    <phoneticPr fontId="14" type="noConversion"/>
  </si>
  <si>
    <t>회차</t>
    <phoneticPr fontId="14" type="noConversion"/>
  </si>
  <si>
    <t>일반운영비 합계</t>
  </si>
  <si>
    <t>소계</t>
  </si>
  <si>
    <t>업무추진비</t>
    <phoneticPr fontId="7" type="noConversion"/>
  </si>
  <si>
    <t>회계감사비</t>
    <phoneticPr fontId="7" type="noConversion"/>
  </si>
  <si>
    <t>시설명</t>
    <phoneticPr fontId="7" type="noConversion"/>
  </si>
  <si>
    <t>위치</t>
    <phoneticPr fontId="7" type="noConversion"/>
  </si>
  <si>
    <t>대응투자금</t>
  </si>
  <si>
    <t>면적(㎡)</t>
  </si>
  <si>
    <t>장비명</t>
  </si>
  <si>
    <t>규격</t>
  </si>
  <si>
    <t>사양</t>
  </si>
  <si>
    <t xml:space="preserve">수량 </t>
  </si>
  <si>
    <t>NCS코드</t>
    <phoneticPr fontId="11" type="noConversion"/>
  </si>
  <si>
    <t>NCS코드(대)</t>
    <phoneticPr fontId="11" type="noConversion"/>
  </si>
  <si>
    <t>대분류명</t>
    <phoneticPr fontId="11" type="noConversion"/>
  </si>
  <si>
    <t>중분류명</t>
    <phoneticPr fontId="11" type="noConversion"/>
  </si>
  <si>
    <t>소분류명</t>
    <phoneticPr fontId="11" type="noConversion"/>
  </si>
  <si>
    <t>인터넷</t>
    <phoneticPr fontId="11" type="noConversion"/>
  </si>
  <si>
    <t>스마트</t>
    <phoneticPr fontId="11" type="noConversion"/>
  </si>
  <si>
    <t>우편</t>
    <phoneticPr fontId="11" type="noConversion"/>
  </si>
  <si>
    <t>프로그램개발비 합계</t>
    <phoneticPr fontId="7" type="noConversion"/>
  </si>
  <si>
    <t>훈련방법</t>
    <phoneticPr fontId="12" type="noConversion"/>
  </si>
  <si>
    <t>훈련
인원</t>
    <phoneticPr fontId="7" type="noConversion"/>
  </si>
  <si>
    <t>정원</t>
    <phoneticPr fontId="11" type="noConversion"/>
  </si>
  <si>
    <t>강사료</t>
    <phoneticPr fontId="11" type="noConversion"/>
  </si>
  <si>
    <t>강사여비</t>
    <phoneticPr fontId="11" type="noConversion"/>
  </si>
  <si>
    <t>운영지원비</t>
    <phoneticPr fontId="11" type="noConversion"/>
  </si>
  <si>
    <t>다과비</t>
    <phoneticPr fontId="11" type="noConversion"/>
  </si>
  <si>
    <t>제세공과금</t>
    <phoneticPr fontId="11" type="noConversion"/>
  </si>
  <si>
    <t>실습재료비</t>
    <phoneticPr fontId="11" type="noConversion"/>
  </si>
  <si>
    <t>교재구입비</t>
    <phoneticPr fontId="11" type="noConversion"/>
  </si>
  <si>
    <t>재해보험료</t>
    <phoneticPr fontId="11" type="noConversion"/>
  </si>
  <si>
    <t>기타훈련비용</t>
    <phoneticPr fontId="11" type="noConversion"/>
  </si>
  <si>
    <t>간접비</t>
    <phoneticPr fontId="11" type="noConversion"/>
  </si>
  <si>
    <t>항목</t>
    <phoneticPr fontId="11" type="noConversion"/>
  </si>
  <si>
    <t>세목</t>
    <phoneticPr fontId="11" type="noConversion"/>
  </si>
  <si>
    <t>금액(원)</t>
    <phoneticPr fontId="11" type="noConversion"/>
  </si>
  <si>
    <t>세부산출내역</t>
    <phoneticPr fontId="11" type="noConversion"/>
  </si>
  <si>
    <t>소계</t>
    <phoneticPr fontId="11" type="noConversion"/>
  </si>
  <si>
    <t>기타</t>
    <phoneticPr fontId="11" type="noConversion"/>
  </si>
  <si>
    <t>과정운영 보조인력 인건비</t>
    <phoneticPr fontId="11" type="noConversion"/>
  </si>
  <si>
    <t>내부강사</t>
    <phoneticPr fontId="11" type="noConversion"/>
  </si>
  <si>
    <t>외부강사</t>
    <phoneticPr fontId="11" type="noConversion"/>
  </si>
  <si>
    <t>강사 여비</t>
    <phoneticPr fontId="11" type="noConversion"/>
  </si>
  <si>
    <t>사무용품비</t>
    <phoneticPr fontId="11" type="noConversion"/>
  </si>
  <si>
    <t>출장비</t>
    <phoneticPr fontId="11" type="noConversion"/>
  </si>
  <si>
    <t>과정 운영 소요 다과비</t>
    <phoneticPr fontId="11" type="noConversion"/>
  </si>
  <si>
    <t>전기료</t>
    <phoneticPr fontId="11" type="noConversion"/>
  </si>
  <si>
    <t>상하수도료</t>
    <phoneticPr fontId="11" type="noConversion"/>
  </si>
  <si>
    <t>실습재료 비용</t>
    <phoneticPr fontId="11" type="noConversion"/>
  </si>
  <si>
    <t>교재인쇄비</t>
    <phoneticPr fontId="11" type="noConversion"/>
  </si>
  <si>
    <t>훈련생 보호 보험비</t>
    <phoneticPr fontId="11" type="noConversion"/>
  </si>
  <si>
    <t>피복비</t>
    <phoneticPr fontId="11" type="noConversion"/>
  </si>
  <si>
    <t>문구비</t>
    <phoneticPr fontId="11" type="noConversion"/>
  </si>
  <si>
    <t>간접비 제외 훈련비의 5% 이내</t>
    <phoneticPr fontId="11" type="noConversion"/>
  </si>
  <si>
    <t>수량(개, 식)</t>
  </si>
  <si>
    <t>훈련비 합계</t>
    <phoneticPr fontId="11" type="noConversion"/>
  </si>
  <si>
    <t>훈련수당</t>
    <phoneticPr fontId="11" type="noConversion"/>
  </si>
  <si>
    <t>조정 후</t>
    <phoneticPr fontId="7" type="noConversion"/>
  </si>
  <si>
    <t>식비</t>
    <phoneticPr fontId="7" type="noConversion"/>
  </si>
  <si>
    <t>식비</t>
    <phoneticPr fontId="11" type="noConversion"/>
  </si>
  <si>
    <t>숙박비</t>
    <phoneticPr fontId="11" type="noConversion"/>
  </si>
  <si>
    <t>훈련목표 기준 일반운영비 한도</t>
    <phoneticPr fontId="7" type="noConversion"/>
  </si>
  <si>
    <t>인원당 단가</t>
    <phoneticPr fontId="7" type="noConversion"/>
  </si>
  <si>
    <t>일반운영비 산출액</t>
    <phoneticPr fontId="7" type="noConversion"/>
  </si>
  <si>
    <t>일반운영비 한도</t>
    <phoneticPr fontId="7" type="noConversion"/>
  </si>
  <si>
    <t>신청금액</t>
    <phoneticPr fontId="7" type="noConversion"/>
  </si>
  <si>
    <t>한도초과액</t>
    <phoneticPr fontId="7" type="noConversion"/>
  </si>
  <si>
    <t>훈련
단가</t>
    <phoneticPr fontId="7" type="noConversion"/>
  </si>
  <si>
    <t>파트너훈련기관명(1) :</t>
  </si>
  <si>
    <t>파트너훈련기관명(2) :</t>
  </si>
  <si>
    <t>파트너훈련기관명(3) :</t>
  </si>
  <si>
    <t>파트너훈련기관명(4) :</t>
  </si>
  <si>
    <t>파트너훈련기관명(5) :</t>
  </si>
  <si>
    <t>일반운영비 지원액</t>
    <phoneticPr fontId="7" type="noConversion"/>
  </si>
  <si>
    <t>한도금액</t>
    <phoneticPr fontId="7" type="noConversion"/>
  </si>
  <si>
    <t>신청금액</t>
    <phoneticPr fontId="7" type="noConversion"/>
  </si>
  <si>
    <t>조정 후 금액</t>
    <phoneticPr fontId="7" type="noConversion"/>
  </si>
  <si>
    <t>한도초과액</t>
    <phoneticPr fontId="7" type="noConversion"/>
  </si>
  <si>
    <t>적용비율</t>
    <phoneticPr fontId="7" type="noConversion"/>
  </si>
  <si>
    <t>기념품 제작비용</t>
    <phoneticPr fontId="7" type="noConversion"/>
  </si>
  <si>
    <t>일반수용비</t>
    <phoneticPr fontId="7" type="noConversion"/>
  </si>
  <si>
    <t>구분</t>
    <phoneticPr fontId="7" type="noConversion"/>
  </si>
  <si>
    <t>D=A+B+C</t>
    <phoneticPr fontId="12" type="noConversion"/>
  </si>
  <si>
    <t>수당 등</t>
    <phoneticPr fontId="7" type="noConversion"/>
  </si>
  <si>
    <t>집체</t>
  </si>
  <si>
    <t>파트너
훈련
센터
훈련
과정</t>
    <phoneticPr fontId="11" type="noConversion"/>
  </si>
  <si>
    <t>향상</t>
  </si>
  <si>
    <t>□ 훈련비용(사업주훈련 기준단가의 100%~200%) 조정내역표(집계표)</t>
    <phoneticPr fontId="7" type="noConversion"/>
  </si>
  <si>
    <t>지역</t>
    <phoneticPr fontId="7" type="noConversion"/>
  </si>
  <si>
    <t>공동훈련센터명</t>
    <phoneticPr fontId="7" type="noConversion"/>
  </si>
  <si>
    <t>과정번호</t>
    <phoneticPr fontId="7" type="noConversion"/>
  </si>
  <si>
    <t>부산</t>
    <phoneticPr fontId="7" type="noConversion"/>
  </si>
  <si>
    <t>훈련구분</t>
    <phoneticPr fontId="7" type="noConversion"/>
  </si>
  <si>
    <t>채용예정자</t>
  </si>
  <si>
    <t>승인</t>
  </si>
  <si>
    <t>시간</t>
    <phoneticPr fontId="7" type="noConversion"/>
  </si>
  <si>
    <t>NCS수준</t>
    <phoneticPr fontId="11" type="noConversion"/>
  </si>
  <si>
    <t>훈련일수(신청)</t>
    <phoneticPr fontId="7" type="noConversion"/>
  </si>
  <si>
    <t>훈련일수(승인)</t>
    <phoneticPr fontId="7" type="noConversion"/>
  </si>
  <si>
    <t>NCS코드</t>
    <phoneticPr fontId="7" type="noConversion"/>
  </si>
  <si>
    <t>대중소세(신청)</t>
    <phoneticPr fontId="7" type="noConversion"/>
  </si>
  <si>
    <t>대중소세(승인)</t>
    <phoneticPr fontId="7" type="noConversion"/>
  </si>
  <si>
    <t>심사전</t>
    <phoneticPr fontId="7" type="noConversion"/>
  </si>
  <si>
    <t>기숙사비</t>
    <phoneticPr fontId="7" type="noConversion"/>
  </si>
  <si>
    <t>수당</t>
    <phoneticPr fontId="7" type="noConversion"/>
  </si>
  <si>
    <t>심사 후(B)</t>
    <phoneticPr fontId="7" type="noConversion"/>
  </si>
  <si>
    <t>기준단가</t>
    <phoneticPr fontId="7" type="noConversion"/>
  </si>
  <si>
    <t>훈련단가(신청)</t>
    <phoneticPr fontId="7" type="noConversion"/>
  </si>
  <si>
    <t>훈련단가(승인)</t>
    <phoneticPr fontId="7" type="noConversion"/>
  </si>
  <si>
    <t>과정명</t>
    <phoneticPr fontId="11" type="noConversion"/>
  </si>
  <si>
    <t>심사 전(A)</t>
    <phoneticPr fontId="11" type="noConversion"/>
  </si>
  <si>
    <t>조정금액(B-A)
(+/- 숫자)</t>
    <phoneticPr fontId="11" type="noConversion"/>
  </si>
  <si>
    <t>심사 후(B)</t>
    <phoneticPr fontId="11" type="noConversion"/>
  </si>
  <si>
    <t>선정 사유(중복가능)</t>
    <phoneticPr fontId="11" type="noConversion"/>
  </si>
  <si>
    <t>1. 수요&gt;공급</t>
  </si>
  <si>
    <t>·</t>
    <phoneticPr fontId="11" type="noConversion"/>
  </si>
  <si>
    <t>2. 선행·자격증 전제 고급과정</t>
  </si>
  <si>
    <t>3. 4차산업 관련 신기술융복합 등</t>
  </si>
  <si>
    <t>4. 중장년</t>
  </si>
  <si>
    <t>5. IT·SW등 노동시간단축 인력수요 예상</t>
  </si>
  <si>
    <t>6. 그 외 훈련 필요성 인정과정</t>
  </si>
  <si>
    <t>□ 훈련과정별 세부 조정내역표</t>
    <phoneticPr fontId="11" type="noConversion"/>
  </si>
  <si>
    <t>훈련비(ⓐ)</t>
    <phoneticPr fontId="7" type="noConversion"/>
  </si>
  <si>
    <t>숙식비 및 수당</t>
    <phoneticPr fontId="11" type="noConversion"/>
  </si>
  <si>
    <t>숙식비 및 수당 합계</t>
    <phoneticPr fontId="11" type="noConversion"/>
  </si>
  <si>
    <t>간접비 한도 초과 검토</t>
    <phoneticPr fontId="7" type="noConversion"/>
  </si>
  <si>
    <t>시설임차비용</t>
    <phoneticPr fontId="7" type="noConversion"/>
  </si>
  <si>
    <t>회의수당 등</t>
    <phoneticPr fontId="7" type="noConversion"/>
  </si>
  <si>
    <t>업무추진비(식비)</t>
    <phoneticPr fontId="7" type="noConversion"/>
  </si>
  <si>
    <t>자료인쇄비</t>
    <phoneticPr fontId="7" type="noConversion"/>
  </si>
  <si>
    <t>홍보비용</t>
    <phoneticPr fontId="7" type="noConversion"/>
  </si>
  <si>
    <t>기념품제작비용</t>
    <phoneticPr fontId="7" type="noConversion"/>
  </si>
  <si>
    <t>회계정산비</t>
    <phoneticPr fontId="7" type="noConversion"/>
  </si>
  <si>
    <t>교육훈련비</t>
    <phoneticPr fontId="7" type="noConversion"/>
  </si>
  <si>
    <t>출장여비</t>
    <phoneticPr fontId="7" type="noConversion"/>
  </si>
  <si>
    <t>수요조사비</t>
    <phoneticPr fontId="7" type="noConversion"/>
  </si>
  <si>
    <t>사회보험료</t>
    <phoneticPr fontId="7" type="noConversion"/>
  </si>
  <si>
    <t>□ 지역산업 맞춤형 인력양성사업(공동훈련센터) 정부지원금 조정내역</t>
    <phoneticPr fontId="7" type="noConversion"/>
  </si>
  <si>
    <t>□ 대응투자금 조정 내역</t>
    <phoneticPr fontId="7" type="noConversion"/>
  </si>
  <si>
    <t>소속 :                                               성명 :                       (서명)</t>
    <phoneticPr fontId="7" type="noConversion"/>
  </si>
  <si>
    <t>금액/월</t>
  </si>
  <si>
    <t>금액/월</t>
    <phoneticPr fontId="7" type="noConversion"/>
  </si>
  <si>
    <t>개월</t>
  </si>
  <si>
    <t>개월</t>
    <phoneticPr fontId="7" type="noConversion"/>
  </si>
  <si>
    <t>명</t>
  </si>
  <si>
    <t>전담자
인건비</t>
    <phoneticPr fontId="7" type="noConversion"/>
  </si>
  <si>
    <t>□ 인건비</t>
    <phoneticPr fontId="11" type="noConversion"/>
  </si>
  <si>
    <t>□ 일반운영비</t>
    <phoneticPr fontId="14" type="noConversion"/>
  </si>
  <si>
    <t>□ 훈련시설비</t>
    <phoneticPr fontId="14" type="noConversion"/>
  </si>
  <si>
    <t>□ 훈련장비비</t>
    <phoneticPr fontId="14" type="noConversion"/>
  </si>
  <si>
    <t>□ 프로그램개발비</t>
    <phoneticPr fontId="14" type="noConversion"/>
  </si>
  <si>
    <t>자금구분</t>
    <phoneticPr fontId="7" type="noConversion"/>
  </si>
  <si>
    <t>정부지원금
/부담금/일괄</t>
    <phoneticPr fontId="7" type="noConversion"/>
  </si>
  <si>
    <t>부담금</t>
  </si>
  <si>
    <t>리모델링
여부</t>
    <phoneticPr fontId="7" type="noConversion"/>
  </si>
  <si>
    <t>공통</t>
  </si>
  <si>
    <t>자부담비율
(공통인 경우)</t>
    <phoneticPr fontId="7" type="noConversion"/>
  </si>
  <si>
    <t>인건비  합계</t>
    <phoneticPr fontId="7" type="noConversion"/>
  </si>
  <si>
    <t>훈련시설비 합계</t>
    <phoneticPr fontId="7" type="noConversion"/>
  </si>
  <si>
    <t>훈련장비비 합계</t>
    <phoneticPr fontId="7" type="noConversion"/>
  </si>
  <si>
    <t>과정번호</t>
    <phoneticPr fontId="12" type="noConversion"/>
  </si>
  <si>
    <t>■ 일반사항</t>
    <phoneticPr fontId="7" type="noConversion"/>
  </si>
  <si>
    <t>향상 과정</t>
    <phoneticPr fontId="7" type="noConversion"/>
  </si>
  <si>
    <t>원격 과정</t>
    <phoneticPr fontId="7" type="noConversion"/>
  </si>
  <si>
    <t>2개년 평균</t>
    <phoneticPr fontId="7" type="noConversion"/>
  </si>
  <si>
    <t>훈련실적</t>
    <phoneticPr fontId="7" type="noConversion"/>
  </si>
  <si>
    <t>기관 명칭</t>
    <phoneticPr fontId="7" type="noConversion"/>
  </si>
  <si>
    <t>대응투자의 적정성 검토</t>
    <phoneticPr fontId="7" type="noConversion"/>
  </si>
  <si>
    <t>정부지원금</t>
    <phoneticPr fontId="7" type="noConversion"/>
  </si>
  <si>
    <t>대응투자금</t>
    <phoneticPr fontId="7" type="noConversion"/>
  </si>
  <si>
    <t>2018.1.1~2018.12.31</t>
    <phoneticPr fontId="7" type="noConversion"/>
  </si>
  <si>
    <t>2019.1.1~2019.10.31</t>
    <phoneticPr fontId="7" type="noConversion"/>
  </si>
  <si>
    <t>목표 평균훈련인원</t>
    <phoneticPr fontId="7" type="noConversion"/>
  </si>
  <si>
    <t>지원한도 금액</t>
    <phoneticPr fontId="7" type="noConversion"/>
  </si>
  <si>
    <t>(A)</t>
    <phoneticPr fontId="12" type="noConversion"/>
  </si>
  <si>
    <t>(B)</t>
    <phoneticPr fontId="12" type="noConversion"/>
  </si>
  <si>
    <t>(C)</t>
    <phoneticPr fontId="12" type="noConversion"/>
  </si>
  <si>
    <t>훈련비금액</t>
    <phoneticPr fontId="7" type="noConversion"/>
  </si>
  <si>
    <t>(D)</t>
    <phoneticPr fontId="12" type="noConversion"/>
  </si>
  <si>
    <t>훈련
일수</t>
    <phoneticPr fontId="7" type="noConversion"/>
  </si>
  <si>
    <t>훈련일수증감</t>
    <phoneticPr fontId="7" type="noConversion"/>
  </si>
  <si>
    <t>훈련시간증감</t>
    <phoneticPr fontId="7" type="noConversion"/>
  </si>
  <si>
    <t>훈련인원증감</t>
    <phoneticPr fontId="7" type="noConversion"/>
  </si>
  <si>
    <t>개설횟수증감</t>
    <phoneticPr fontId="7" type="noConversion"/>
  </si>
  <si>
    <t>승인훈련일수</t>
    <phoneticPr fontId="7" type="noConversion"/>
  </si>
  <si>
    <t>승인훈련시간</t>
    <phoneticPr fontId="7" type="noConversion"/>
  </si>
  <si>
    <t>승인훈련인원</t>
    <phoneticPr fontId="7" type="noConversion"/>
  </si>
  <si>
    <t>승인개설횟수</t>
    <phoneticPr fontId="7" type="noConversion"/>
  </si>
  <si>
    <t>승인평균훈련인원</t>
    <phoneticPr fontId="7" type="noConversion"/>
  </si>
  <si>
    <t>공동훈련센터명(파트너훈련기관명)</t>
    <phoneticPr fontId="7" type="noConversion"/>
  </si>
  <si>
    <t>훈련비용 Sheet</t>
    <phoneticPr fontId="7" type="noConversion"/>
  </si>
  <si>
    <t>1 Sheet</t>
    <phoneticPr fontId="7" type="noConversion"/>
  </si>
  <si>
    <t>일반운영비 관련 한도 초과 검토</t>
    <phoneticPr fontId="7" type="noConversion"/>
  </si>
  <si>
    <t>성명 :                  (서명)</t>
    <phoneticPr fontId="7" type="noConversion"/>
  </si>
  <si>
    <t>정규직</t>
  </si>
  <si>
    <t>무기계약직</t>
  </si>
  <si>
    <t>계약직</t>
  </si>
  <si>
    <t>신청요율</t>
    <phoneticPr fontId="7" type="noConversion"/>
  </si>
  <si>
    <t>조정요율</t>
    <phoneticPr fontId="7" type="noConversion"/>
  </si>
  <si>
    <t>훈련비한도</t>
    <phoneticPr fontId="7" type="noConversion"/>
  </si>
  <si>
    <r>
      <t>면적(㎡</t>
    </r>
    <r>
      <rPr>
        <sz val="9"/>
        <color rgb="FF000000"/>
        <rFont val="나눔명조"/>
        <family val="1"/>
        <charset val="129"/>
      </rPr>
      <t>)</t>
    </r>
    <phoneticPr fontId="7" type="noConversion"/>
  </si>
  <si>
    <r>
      <t>숙식비
및 수당
(ⓑ</t>
    </r>
    <r>
      <rPr>
        <sz val="8.8000000000000007"/>
        <color theme="1"/>
        <rFont val="나눔명조"/>
        <family val="1"/>
        <charset val="129"/>
      </rPr>
      <t>)</t>
    </r>
    <phoneticPr fontId="7" type="noConversion"/>
  </si>
  <si>
    <t>훈련과정명
(신청)</t>
    <phoneticPr fontId="7" type="noConversion"/>
  </si>
  <si>
    <t>NCS수준(신청)</t>
    <phoneticPr fontId="12" type="noConversion"/>
  </si>
  <si>
    <t>□ 훈련비(세목별)</t>
    <phoneticPr fontId="14" type="noConversion"/>
  </si>
  <si>
    <t>세목</t>
    <phoneticPr fontId="7" type="noConversion"/>
  </si>
  <si>
    <t>자체훈련</t>
    <phoneticPr fontId="7" type="noConversion"/>
  </si>
  <si>
    <t>강사료</t>
  </si>
  <si>
    <t>강사여비</t>
  </si>
  <si>
    <t>운영지원비</t>
  </si>
  <si>
    <t>다과비</t>
  </si>
  <si>
    <t>제세공과금</t>
  </si>
  <si>
    <t>실습재료비</t>
  </si>
  <si>
    <t>교재구입비</t>
  </si>
  <si>
    <t>재해보험료</t>
  </si>
  <si>
    <t>기타훈련비용</t>
  </si>
  <si>
    <t>간접비</t>
  </si>
  <si>
    <t>파트너훈련</t>
    <phoneticPr fontId="7" type="noConversion"/>
  </si>
  <si>
    <t>합계</t>
    <phoneticPr fontId="7" type="noConversion"/>
  </si>
  <si>
    <t>전년요율</t>
    <phoneticPr fontId="7" type="noConversion"/>
  </si>
  <si>
    <t>※ 상기 조정내역을 확인하였습니다.</t>
    <phoneticPr fontId="7" type="noConversion"/>
  </si>
  <si>
    <t>조정필요액</t>
    <phoneticPr fontId="7" type="noConversion"/>
  </si>
  <si>
    <t>조정 훈련비</t>
    <phoneticPr fontId="7" type="noConversion"/>
  </si>
  <si>
    <t>2 Sheet</t>
  </si>
  <si>
    <t>정부지원금
/부담금/공통</t>
    <phoneticPr fontId="7" type="noConversion"/>
  </si>
  <si>
    <t>지역인적자원개발위원회</t>
    <phoneticPr fontId="7" type="noConversion"/>
  </si>
  <si>
    <t>사업주 직업능력개발훈련지원규정(제2020-64호)</t>
    <phoneticPr fontId="11" type="noConversion"/>
  </si>
  <si>
    <t>[별표2] 직종별 훈련비용 기준단가(제12조 관련)</t>
    <phoneticPr fontId="7" type="noConversion"/>
  </si>
  <si>
    <t>위탁훈련
기준단가</t>
    <phoneticPr fontId="11" type="noConversion"/>
  </si>
  <si>
    <t>자체훈련
기준단가</t>
    <phoneticPr fontId="11" type="noConversion"/>
  </si>
  <si>
    <t>01. 사업관리</t>
  </si>
  <si>
    <t>01. 프로젝트관리</t>
  </si>
  <si>
    <t>02. 해외관리</t>
  </si>
  <si>
    <t>02. 경영･회계･사무</t>
  </si>
  <si>
    <t>01. 기획사무</t>
  </si>
  <si>
    <t>01. 경영기획</t>
  </si>
  <si>
    <t>02. 홍보･광고</t>
  </si>
  <si>
    <t>03. 마케팅</t>
  </si>
  <si>
    <t>02. 총무･인사</t>
  </si>
  <si>
    <t>01. 총무</t>
  </si>
  <si>
    <t>02. 인사･조직</t>
  </si>
  <si>
    <t>03. 일반사무</t>
  </si>
  <si>
    <t>03. 재무･회계</t>
  </si>
  <si>
    <t>01. 재무</t>
  </si>
  <si>
    <t>02. 회계</t>
  </si>
  <si>
    <t>04. 생산･품질관리</t>
  </si>
  <si>
    <t>01. 생산관리</t>
  </si>
  <si>
    <t>02. 품질관리</t>
  </si>
  <si>
    <t>03. 무역ㆍ유통관리</t>
  </si>
  <si>
    <t>03. 금융･보험</t>
  </si>
  <si>
    <t>01. 금융</t>
  </si>
  <si>
    <t>01. 금융영업</t>
  </si>
  <si>
    <t>02. 금융상품개발</t>
  </si>
  <si>
    <t>03. 신용분석</t>
  </si>
  <si>
    <t>04. 자산운용</t>
  </si>
  <si>
    <t>05. 금융영업지원</t>
  </si>
  <si>
    <t>06. 증권･외환</t>
  </si>
  <si>
    <t>02. 보험</t>
  </si>
  <si>
    <t>01. 보험상품개발</t>
  </si>
  <si>
    <t>02. 보험영업･계약</t>
  </si>
  <si>
    <t>03. 손해사정</t>
  </si>
  <si>
    <t>04. 교육･자연･사회과학</t>
  </si>
  <si>
    <t>01. 학교교육</t>
  </si>
  <si>
    <t>02. 평생교육</t>
  </si>
  <si>
    <t>01. 평생교육</t>
  </si>
  <si>
    <t>02. 평생교육운영</t>
  </si>
  <si>
    <t>03. 직업교육</t>
  </si>
  <si>
    <t>01. 직업교육</t>
  </si>
  <si>
    <t>02. 이러닝</t>
  </si>
  <si>
    <t>05. 법률･경찰･소방･교도･국방</t>
  </si>
  <si>
    <t>01. 법률</t>
  </si>
  <si>
    <t>01. 법무</t>
  </si>
  <si>
    <t>02. 지식재산관리</t>
  </si>
  <si>
    <t>02. 소방방재</t>
  </si>
  <si>
    <t>01. 소방</t>
  </si>
  <si>
    <t>02. 방재</t>
  </si>
  <si>
    <t>03. 스마트재난관리</t>
  </si>
  <si>
    <t>06. 보건･의료</t>
  </si>
  <si>
    <t>01. 보건</t>
  </si>
  <si>
    <t>01. 의료기술지원</t>
  </si>
  <si>
    <t>02. 보건지원</t>
  </si>
  <si>
    <t>03. 약무</t>
  </si>
  <si>
    <t>02. 의료</t>
  </si>
  <si>
    <t>01. 임상의학</t>
  </si>
  <si>
    <t>02. 간호</t>
  </si>
  <si>
    <t>03. 기초의학</t>
  </si>
  <si>
    <t>04. 임상지원</t>
  </si>
  <si>
    <t>07. 사회복지･종교</t>
  </si>
  <si>
    <t>01. 사회복지</t>
  </si>
  <si>
    <t>01. 사회복지정책</t>
  </si>
  <si>
    <t>02. 사회복지서비스</t>
  </si>
  <si>
    <t>02. 상담</t>
  </si>
  <si>
    <t>01. 직업상담서비스</t>
  </si>
  <si>
    <t>02. 청소년지도</t>
  </si>
  <si>
    <t>03. 심리상담</t>
  </si>
  <si>
    <t>03. 보육</t>
  </si>
  <si>
    <t>01. 보육</t>
  </si>
  <si>
    <t>08. 문화･예술･디자인･방송</t>
  </si>
  <si>
    <t>01. 문화･예술</t>
  </si>
  <si>
    <t>01. 문화예술경영</t>
  </si>
  <si>
    <t>02. 실용예술</t>
  </si>
  <si>
    <t>03. 공연예술</t>
  </si>
  <si>
    <t>04. 문화재관리</t>
  </si>
  <si>
    <t>02. 디자인</t>
  </si>
  <si>
    <t>01. 디자인</t>
  </si>
  <si>
    <t>03. 문화콘텐츠</t>
  </si>
  <si>
    <t>01. 문화콘텐츠기획</t>
  </si>
  <si>
    <t>02. 문화콘텐츠제작</t>
  </si>
  <si>
    <t>03. 문화콘텐츠유통･서비스</t>
  </si>
  <si>
    <t>04. 영상제작</t>
  </si>
  <si>
    <t>09. 운전･운송</t>
  </si>
  <si>
    <t>01. 자동차운전･운송</t>
  </si>
  <si>
    <t>02. 철도운전･운송</t>
  </si>
  <si>
    <t>01. 철도운전운영</t>
  </si>
  <si>
    <t>02. 철도시설유지보수</t>
  </si>
  <si>
    <t>03. 선박운전･운송</t>
  </si>
  <si>
    <t>01. 선박운항</t>
  </si>
  <si>
    <t>02. 검수･검량</t>
  </si>
  <si>
    <t>04. 항공운전･운송</t>
  </si>
  <si>
    <t>01. 항공기조종운송</t>
  </si>
  <si>
    <t>02. 항공운항</t>
  </si>
  <si>
    <t>03. 항행안전시설</t>
  </si>
  <si>
    <t>10. 영업판매</t>
  </si>
  <si>
    <t>01. 영업</t>
  </si>
  <si>
    <t>01. 일반･해외영업</t>
  </si>
  <si>
    <t>02. 부동산</t>
  </si>
  <si>
    <t>01. 부동산컨설팅</t>
  </si>
  <si>
    <t>02. 부동산관리</t>
  </si>
  <si>
    <t>03. 부동산중개</t>
  </si>
  <si>
    <t>04. 감정평가</t>
  </si>
  <si>
    <t>03. 판매</t>
  </si>
  <si>
    <t>01. e-비지니스</t>
  </si>
  <si>
    <t>02. 일반판매</t>
  </si>
  <si>
    <t>03. 상품중개⋅경매</t>
  </si>
  <si>
    <t>11. 경비･청소</t>
  </si>
  <si>
    <t>01. 경비</t>
  </si>
  <si>
    <t>01. 경비･경호</t>
  </si>
  <si>
    <t>02. 청소･세탁</t>
  </si>
  <si>
    <t>01. 청소</t>
  </si>
  <si>
    <t>02. 세탁</t>
  </si>
  <si>
    <t>12. 이용･숙박･여행･오락･스포츠</t>
  </si>
  <si>
    <t>01. 이･미용</t>
  </si>
  <si>
    <t>01. 이･미용서비스</t>
  </si>
  <si>
    <t>02. 결혼･장례</t>
  </si>
  <si>
    <t>01. 결혼서비스</t>
  </si>
  <si>
    <t>02. 장례서비스</t>
  </si>
  <si>
    <t>03. 관광･레저</t>
  </si>
  <si>
    <t>01. 여행서비스</t>
  </si>
  <si>
    <t>02. 숙박서비스</t>
  </si>
  <si>
    <t>03. 컨벤션</t>
  </si>
  <si>
    <t>04. 관광레저서비스</t>
  </si>
  <si>
    <t>04. 스포츠</t>
  </si>
  <si>
    <t>01. 스포츠용품</t>
  </si>
  <si>
    <t>02. 스포츠시설</t>
  </si>
  <si>
    <t>03. 스포츠경기･지도</t>
  </si>
  <si>
    <t>04. 스포츠마케팅</t>
  </si>
  <si>
    <t>05. 레크리에이션</t>
  </si>
  <si>
    <t>13. 음식서비스</t>
  </si>
  <si>
    <t>01. 식음료조리･서비스</t>
  </si>
  <si>
    <t>01. 음식조리</t>
  </si>
  <si>
    <t>02. 식음료서비스</t>
  </si>
  <si>
    <t>03. 외식경영</t>
  </si>
  <si>
    <t>14. 건설</t>
  </si>
  <si>
    <t>01. 건설공사관리</t>
  </si>
  <si>
    <t>01. 건설시공전관리</t>
  </si>
  <si>
    <t>02. 건설시공관리</t>
  </si>
  <si>
    <t>03. 건설시공후관리</t>
  </si>
  <si>
    <t>02. 토목</t>
  </si>
  <si>
    <t>01. 토목설계･감리</t>
  </si>
  <si>
    <t>02. 토목시공</t>
  </si>
  <si>
    <t>03. 측량･지리정보개발</t>
  </si>
  <si>
    <t>03. 건축</t>
  </si>
  <si>
    <t>01. 건축설계･감리</t>
  </si>
  <si>
    <t>02. 건축시공</t>
  </si>
  <si>
    <t>03. 건축설비설계･시공</t>
  </si>
  <si>
    <t>04. 플랜트</t>
  </si>
  <si>
    <t>01. 플랜트설계･감리</t>
  </si>
  <si>
    <t>02. 플랜트시공</t>
  </si>
  <si>
    <t>03. 플랜트사업관리</t>
  </si>
  <si>
    <t>05. 조경</t>
  </si>
  <si>
    <t>01. 조경</t>
  </si>
  <si>
    <t>06. 도시･교통</t>
  </si>
  <si>
    <t>01. 국토･도시계획</t>
  </si>
  <si>
    <t>02. 교통계획･설계</t>
  </si>
  <si>
    <t>03. 주거서비스</t>
  </si>
  <si>
    <t>07. 건설기계운전･정비</t>
  </si>
  <si>
    <t>01. 토공기계운전</t>
  </si>
  <si>
    <t>02. 기초공건설기계운전</t>
  </si>
  <si>
    <t>03. 콘크리트공기계운전</t>
  </si>
  <si>
    <t>04. 적재기계운전</t>
  </si>
  <si>
    <t>05. 양중기계운전</t>
  </si>
  <si>
    <t>06. 건설기계정비</t>
  </si>
  <si>
    <t>08. 해양자원</t>
  </si>
  <si>
    <t>01. 해양환경조사</t>
  </si>
  <si>
    <t>02. 해양환경관리</t>
  </si>
  <si>
    <t>03. 해양플랜트설치･운용</t>
  </si>
  <si>
    <t>04. 해양자원개발･관리</t>
  </si>
  <si>
    <t>05. 잠수</t>
  </si>
  <si>
    <t>15. 기계</t>
  </si>
  <si>
    <t>01. 기계설계</t>
  </si>
  <si>
    <t>01. 설계기획</t>
  </si>
  <si>
    <t>02. 기계설계</t>
  </si>
  <si>
    <t>02. 기계가공</t>
  </si>
  <si>
    <t>01. 절삭가공</t>
  </si>
  <si>
    <t>02. 특수가공</t>
  </si>
  <si>
    <t>03. 기계조립･관리</t>
  </si>
  <si>
    <t>01. 기계조립</t>
  </si>
  <si>
    <t>02. 기계생산관리</t>
  </si>
  <si>
    <t>04. 기계품질관리</t>
  </si>
  <si>
    <t>01. 기계품질관리</t>
  </si>
  <si>
    <t>05. 기계장치설치</t>
  </si>
  <si>
    <t>01. 기계장비설치･정비</t>
  </si>
  <si>
    <t>02. 냉동공조설비</t>
  </si>
  <si>
    <t>03. 이륜차정비</t>
  </si>
  <si>
    <t>06. 자동차</t>
  </si>
  <si>
    <t>01. 자동차설계</t>
  </si>
  <si>
    <t>02. 자동차제작</t>
  </si>
  <si>
    <t>03. 자동차정비</t>
  </si>
  <si>
    <t>04. 자동차정비관리</t>
  </si>
  <si>
    <t>05. 자동차관리</t>
  </si>
  <si>
    <t>07. 철도차량제작</t>
  </si>
  <si>
    <t>01. 철도차량설계･제작</t>
  </si>
  <si>
    <t>02. 철도차량유지보수</t>
  </si>
  <si>
    <t>08. 조선</t>
  </si>
  <si>
    <t>01. 선박설계</t>
  </si>
  <si>
    <t>02. 선체건조</t>
  </si>
  <si>
    <t>03. 선박의장생산</t>
  </si>
  <si>
    <t>04. 선박품질관리</t>
  </si>
  <si>
    <t>05. 선박생산관리</t>
  </si>
  <si>
    <t>06. 시운전</t>
  </si>
  <si>
    <t>07. 선박정비</t>
  </si>
  <si>
    <t>08. 레저선박</t>
  </si>
  <si>
    <t>09. 항공기제작</t>
  </si>
  <si>
    <t>01. 항공기설계</t>
  </si>
  <si>
    <t>02. 항공기제작</t>
  </si>
  <si>
    <t>03. 항공기정비</t>
  </si>
  <si>
    <t>04. 항공장비관리</t>
  </si>
  <si>
    <t>10. 금형</t>
  </si>
  <si>
    <t>01. 사출금형</t>
  </si>
  <si>
    <t>02. 프레스금형</t>
  </si>
  <si>
    <t>03. 다이캐스팅금형</t>
  </si>
  <si>
    <t>11. 스마트팩토리</t>
  </si>
  <si>
    <t>01. 스마트팩토리설계</t>
  </si>
  <si>
    <t>16. 재료</t>
  </si>
  <si>
    <t>01. 금속재료</t>
  </si>
  <si>
    <t>01. 금속엔지니어링</t>
  </si>
  <si>
    <t>02. 금속재료제조</t>
  </si>
  <si>
    <t>03. 금속가공</t>
  </si>
  <si>
    <t>04. 표면처리</t>
  </si>
  <si>
    <t>05. 용접</t>
  </si>
  <si>
    <t>06. 비철금속재료제조</t>
  </si>
  <si>
    <t>02. 요업재료</t>
  </si>
  <si>
    <t>01. 파인세라믹제조</t>
  </si>
  <si>
    <t>02. 전통세라믹제조</t>
  </si>
  <si>
    <t>17. 화학</t>
  </si>
  <si>
    <t>01. 화학물질･화학공정관리</t>
  </si>
  <si>
    <t>01. 화학물질관리</t>
  </si>
  <si>
    <t>02. 화학공정관리</t>
  </si>
  <si>
    <t>03. 화학제품연구개발</t>
  </si>
  <si>
    <t>02. 석유･기초화학물제조</t>
  </si>
  <si>
    <t>01. 석유･천연가스제조</t>
  </si>
  <si>
    <t>02. 기초유기화학물제조</t>
  </si>
  <si>
    <t>03. 기초무기화학물제조</t>
  </si>
  <si>
    <t>03. 정밀화학제품제조</t>
  </si>
  <si>
    <t>01. 생리활성화제품제조</t>
  </si>
  <si>
    <t>02. 기능성정밀화학제품제조</t>
  </si>
  <si>
    <t>03. 바이오의약품제조</t>
  </si>
  <si>
    <t>04. 바이오화학제품제조</t>
  </si>
  <si>
    <t>04. 플라스틱․고무제품제조</t>
  </si>
  <si>
    <t>01. 플라스틱제품제조</t>
  </si>
  <si>
    <t>02. 고무제품제조</t>
  </si>
  <si>
    <t>18. 섬유･의복</t>
  </si>
  <si>
    <t>01. 섬유제조</t>
  </si>
  <si>
    <t>01. 섬유생산</t>
  </si>
  <si>
    <t>02. 섬유가공</t>
  </si>
  <si>
    <t>03. 섬유생산관리</t>
  </si>
  <si>
    <t>02. 패션</t>
  </si>
  <si>
    <t>01. 패션제품기획</t>
  </si>
  <si>
    <t>02. 패션제품생산</t>
  </si>
  <si>
    <t>03. 패션제품유통</t>
  </si>
  <si>
    <t>04. 신발개발･생산</t>
  </si>
  <si>
    <t>19. 전기･전자</t>
  </si>
  <si>
    <t>01. 전기</t>
  </si>
  <si>
    <t>01. 발전설비설계</t>
  </si>
  <si>
    <t>02. 발전설비운영</t>
  </si>
  <si>
    <t>03. 송배전설비</t>
  </si>
  <si>
    <t>04. 지능형전력망설비</t>
  </si>
  <si>
    <t>05. 전기기기제작</t>
  </si>
  <si>
    <t>06. 전기설비설계･감리</t>
  </si>
  <si>
    <t>07. 전기공사</t>
  </si>
  <si>
    <t>08. 전기자동제어</t>
  </si>
  <si>
    <t>09. 전기철도</t>
  </si>
  <si>
    <t>10. 철도신호제어</t>
  </si>
  <si>
    <t>11. 초임계CO₂발전</t>
  </si>
  <si>
    <t>12. 전기저장장치</t>
  </si>
  <si>
    <t>13. 미래형전기시스템</t>
  </si>
  <si>
    <t>02. 전자기기일반</t>
  </si>
  <si>
    <t>01. 전자제품개발기획･생산</t>
  </si>
  <si>
    <t>02. 전자부품기획･생산</t>
  </si>
  <si>
    <t>03. 전자제품고객지원</t>
  </si>
  <si>
    <t>03. 전자기기개발</t>
  </si>
  <si>
    <t>01. 가전기기개발</t>
  </si>
  <si>
    <t>02. 산업용전자기기개발</t>
  </si>
  <si>
    <t>03. 정보통신기기개발</t>
  </si>
  <si>
    <t>04. 전자응용기기개발</t>
  </si>
  <si>
    <t>05. 전자부품개발</t>
  </si>
  <si>
    <t>06. 반도체개발</t>
  </si>
  <si>
    <t>07. 디스플레이개발</t>
  </si>
  <si>
    <t>08. 로봇개발</t>
  </si>
  <si>
    <t>09. 의료장비제조</t>
  </si>
  <si>
    <t>10. 광기술개발</t>
  </si>
  <si>
    <t>11. 3D프린터개발</t>
  </si>
  <si>
    <t>12. 가상훈련시스템개발</t>
  </si>
  <si>
    <t>13. 착용형스마트기기</t>
  </si>
  <si>
    <t>14. 플렉시블디스플레이개발</t>
  </si>
  <si>
    <t>15. 스마트팜개발</t>
  </si>
  <si>
    <t>16. OLED개발</t>
  </si>
  <si>
    <t>17. 커넥티드카개발</t>
  </si>
  <si>
    <t>20. 정보통신</t>
  </si>
  <si>
    <t>01. 정보기술</t>
  </si>
  <si>
    <t>01. 정보기술전략･계획</t>
  </si>
  <si>
    <t>02. 정보기술개발</t>
  </si>
  <si>
    <t>03. 정보기술운영</t>
  </si>
  <si>
    <t>04. 정보기술관리</t>
  </si>
  <si>
    <t>05. 정보기술영업</t>
  </si>
  <si>
    <t>06. 정보보호</t>
  </si>
  <si>
    <t>07. 인공지능</t>
  </si>
  <si>
    <t>08. 블록체인</t>
  </si>
  <si>
    <t>02. 통신기술</t>
  </si>
  <si>
    <t>01. 유선통신구축</t>
  </si>
  <si>
    <t>02. 무선통신구축</t>
  </si>
  <si>
    <t>03. 통신서비스</t>
  </si>
  <si>
    <t>04. 실감형콘텐츠제작</t>
  </si>
  <si>
    <t>03. 방송기술</t>
  </si>
  <si>
    <t>01. 방송제작기술</t>
  </si>
  <si>
    <t>02. 방송플랫폼기술</t>
  </si>
  <si>
    <t>03. 방송서비스</t>
  </si>
  <si>
    <t>21. 식품가공</t>
  </si>
  <si>
    <t>01. 식품가공</t>
  </si>
  <si>
    <t>02. 식품저장</t>
  </si>
  <si>
    <t>03. 식품유통</t>
  </si>
  <si>
    <t>02. 제과･제빵･떡제조</t>
  </si>
  <si>
    <t>01. 제과･제빵･떡제조</t>
  </si>
  <si>
    <t>22. 인쇄･목재･가구･공예</t>
  </si>
  <si>
    <t>01. 인쇄･출판</t>
  </si>
  <si>
    <t>01. 출판</t>
  </si>
  <si>
    <t>02. 인쇄</t>
  </si>
  <si>
    <t>02. 공예</t>
  </si>
  <si>
    <t>01. 공예</t>
  </si>
  <si>
    <t>02. 귀금속･보석</t>
  </si>
  <si>
    <t>23. 환경･에너지･안전</t>
  </si>
  <si>
    <t>01. 산업환경</t>
  </si>
  <si>
    <t>01. 수질관리</t>
  </si>
  <si>
    <t>02. 대기관리</t>
  </si>
  <si>
    <t>03. 폐기물관리</t>
  </si>
  <si>
    <t>04. 소음진동관리</t>
  </si>
  <si>
    <t>05. 토양․지하수관리</t>
  </si>
  <si>
    <t>02. 환경보건</t>
  </si>
  <si>
    <t>01. 환경보건관리</t>
  </si>
  <si>
    <t>03. 자연환경</t>
  </si>
  <si>
    <t>01. 생태복원･관리</t>
  </si>
  <si>
    <t>04. 환경서비스</t>
  </si>
  <si>
    <t>01. 환경경영</t>
  </si>
  <si>
    <t>02. 환경평가</t>
  </si>
  <si>
    <t>05. 에너지･자원</t>
  </si>
  <si>
    <t>01. 광산조사･탐사</t>
  </si>
  <si>
    <t>02. 광물･석유자원개발･생산</t>
  </si>
  <si>
    <t>03. 광산환경관리</t>
  </si>
  <si>
    <t>04. 광산보안</t>
  </si>
  <si>
    <t>05. 신재생에너지생산</t>
  </si>
  <si>
    <t>06. 에너지관리</t>
  </si>
  <si>
    <t>06. 산업안전</t>
  </si>
  <si>
    <t>01. 산업안전관리</t>
  </si>
  <si>
    <t>02. 산업보건관리</t>
  </si>
  <si>
    <t>03. 비파괴검사</t>
  </si>
  <si>
    <t>24. 농림어업</t>
  </si>
  <si>
    <t>01. 농업</t>
  </si>
  <si>
    <t>01. 작물재배</t>
  </si>
  <si>
    <t>02. 종자생산･유통</t>
  </si>
  <si>
    <t>03. 농촌개발</t>
  </si>
  <si>
    <t>02. 축산</t>
  </si>
  <si>
    <t>01. 축산자원개발</t>
  </si>
  <si>
    <t>02. 사육관리</t>
  </si>
  <si>
    <t>03. 임업</t>
  </si>
  <si>
    <t>01. 산림자원조성</t>
  </si>
  <si>
    <t>02. 산림관리</t>
  </si>
  <si>
    <t>03. 임산물생산･가공</t>
  </si>
  <si>
    <t>04. 수산</t>
  </si>
  <si>
    <t>01. 어업</t>
  </si>
  <si>
    <t>02. 양식</t>
  </si>
  <si>
    <t>03. 수산자원관리</t>
  </si>
  <si>
    <t>04. 어촌개발</t>
  </si>
  <si>
    <t>NCS코드(중)</t>
    <phoneticPr fontId="11" type="noConversion"/>
  </si>
  <si>
    <t>NCS코드(소)</t>
    <phoneticPr fontId="11" type="noConversion"/>
  </si>
  <si>
    <t>090301</t>
  </si>
  <si>
    <t>원격훈련지원금</t>
    <phoneticPr fontId="11" type="noConversion"/>
  </si>
  <si>
    <t>훈련과정
심사등급</t>
    <phoneticPr fontId="11" type="noConversion"/>
  </si>
  <si>
    <t>교수설계유형</t>
    <phoneticPr fontId="7" type="noConversion"/>
  </si>
  <si>
    <t>기술기반유형</t>
    <phoneticPr fontId="7" type="noConversion"/>
  </si>
  <si>
    <t>A</t>
    <phoneticPr fontId="11" type="noConversion"/>
  </si>
  <si>
    <t>B</t>
    <phoneticPr fontId="11" type="noConversion"/>
  </si>
  <si>
    <t>C</t>
    <phoneticPr fontId="11" type="noConversion"/>
  </si>
  <si>
    <t>과정</t>
    <phoneticPr fontId="7" type="noConversion"/>
  </si>
  <si>
    <t>내외부</t>
    <phoneticPr fontId="7" type="noConversion"/>
  </si>
  <si>
    <t>신청등급</t>
    <phoneticPr fontId="7" type="noConversion"/>
  </si>
  <si>
    <t>조정등급</t>
    <phoneticPr fontId="7" type="noConversion"/>
  </si>
  <si>
    <t>외부</t>
    <phoneticPr fontId="7" type="noConversion"/>
  </si>
  <si>
    <t>내부</t>
    <phoneticPr fontId="7" type="noConversion"/>
  </si>
  <si>
    <t>강사등급 평정</t>
    <phoneticPr fontId="7" type="noConversion"/>
  </si>
  <si>
    <t>강의시수</t>
    <phoneticPr fontId="7" type="noConversion"/>
  </si>
  <si>
    <t>강사명</t>
    <phoneticPr fontId="7" type="noConversion"/>
  </si>
  <si>
    <t>학위</t>
    <phoneticPr fontId="7" type="noConversion"/>
  </si>
  <si>
    <t>등급신청 근거</t>
    <phoneticPr fontId="7" type="noConversion"/>
  </si>
  <si>
    <t>등급조정 근거</t>
    <phoneticPr fontId="7" type="noConversion"/>
  </si>
  <si>
    <t>20만원(시간당) 한도</t>
  </si>
  <si>
    <t>15만원(시간당) 한도</t>
  </si>
  <si>
    <t>10만원(시간당)</t>
  </si>
  <si>
    <t>7만원(시간당)</t>
  </si>
  <si>
    <t>차관급 이상 공무원</t>
  </si>
  <si>
    <t>연구기관임원급(기업체 사장)이상</t>
  </si>
  <si>
    <t>부총장급(대학) 이상</t>
  </si>
  <si>
    <t>박사취득 후 경력15년 이상</t>
  </si>
  <si>
    <t>석사취득 후 경력 20년 이상</t>
  </si>
  <si>
    <t>학사취득 후 경력25년 이상</t>
  </si>
  <si>
    <t>경력 30년 이상</t>
  </si>
  <si>
    <t>4급 이상 공무원</t>
  </si>
  <si>
    <t>책임연구원급(연구위원)이상</t>
  </si>
  <si>
    <t>정교수급 이상</t>
  </si>
  <si>
    <t>박사취득 후 경력9년 이상</t>
  </si>
  <si>
    <t>석사취득 후 경력 12년 이상</t>
  </si>
  <si>
    <t>학사취득 후 경력15년 이상</t>
  </si>
  <si>
    <t>경력 20년 이상</t>
  </si>
  <si>
    <t>5급 이상 공무원</t>
  </si>
  <si>
    <t>선임연구원급(부연구위원) 이상</t>
  </si>
  <si>
    <t>부교수급 이상</t>
  </si>
  <si>
    <t>박사취득 후 경력4년 이상</t>
  </si>
  <si>
    <t>석사취득 후 경력 7년 이상</t>
  </si>
  <si>
    <t>학사취득 후 경력10년 이상</t>
  </si>
  <si>
    <t>경력 15년 이상</t>
  </si>
  <si>
    <t>6급 이하 공무원</t>
  </si>
  <si>
    <t>선임연구원급(원급) 이상</t>
  </si>
  <si>
    <t>조교수급 이상</t>
  </si>
  <si>
    <t>박사취득 후 즉시 이상</t>
  </si>
  <si>
    <t>석사취득 후 경력 3년 이상</t>
  </si>
  <si>
    <t>학사취득 후 경력6년 이상</t>
  </si>
  <si>
    <t>경력 11년 이상</t>
  </si>
  <si>
    <t>A등급</t>
    <phoneticPr fontId="7" type="noConversion"/>
  </si>
  <si>
    <t>B등급</t>
    <phoneticPr fontId="7" type="noConversion"/>
  </si>
  <si>
    <t>C등급</t>
    <phoneticPr fontId="7" type="noConversion"/>
  </si>
  <si>
    <t>D등급</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</si>
</sst>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2" formatCode="_-&quot;₩&quot;* #,##0_-;\-&quot;₩&quot;* #,##0_-;_-&quot;₩&quot;* &quot;-&quot;_-;_-@_-"/>
    <numFmt numFmtId="41" formatCode="_-* #,##0_-;\-* #,##0_-;_-* &quot;-&quot;_-;_-@_-"/>
    <numFmt numFmtId="43" formatCode="_-* #,##0.00_-;\-* #,##0.00_-;_-* &quot;-&quot;??_-;_-@_-"/>
    <numFmt numFmtId="176" formatCode="0.0%"/>
    <numFmt numFmtId="177" formatCode="#,##0\ ;&quot;△&quot;#,##0\ ;\-\ "/>
    <numFmt numFmtId="178" formatCode="General&quot;.&quot;"/>
    <numFmt numFmtId="179" formatCode="#,##0_);[Red]\(#,##0\)"/>
    <numFmt numFmtId="180" formatCode="0_ "/>
    <numFmt numFmtId="181" formatCode="0_);[Red]\(0\)"/>
    <numFmt numFmtId="182" formatCode="#,##0_ "/>
    <numFmt numFmtId="183" formatCode="_(* #,##0_);_(* \(#,##0\);_(* &quot;-&quot;_);_(@_)"/>
    <numFmt numFmtId="184" formatCode="_-* #,##0_-;\-* #,##0_-;_-* &quot;-&quot;??_-;_-@_-"/>
    <numFmt numFmtId="185" formatCode="#,##0;&quot;△&quot;#,##0;\-\ "/>
    <numFmt numFmtId="186" formatCode="#,##0\ ;[Red]&quot;△&quot;#,##0\ ;\-\ "/>
    <numFmt numFmtId="187" formatCode="_-* #,##0.000_-;\-* #,##0.000_-;_-* &quot;-&quot;_-;_-@_-"/>
    <numFmt numFmtId="188" formatCode="_ * #,##0_ ;_ * \-#,##0_ ;_ * &quot;-&quot;_ ;_ @_ "/>
    <numFmt numFmtId="189" formatCode="_ * #,##0.00_ ;_ * \-#,##0.00_ ;_ * &quot;-&quot;??_ ;_ @_ "/>
    <numFmt numFmtId="190" formatCode="_(&quot;$&quot;* #,##0_);_(&quot;$&quot;* \(#,##0\);_(&quot;$&quot;* &quot;-&quot;_);_(@_)"/>
    <numFmt numFmtId="191" formatCode="_(&quot;$&quot;* #,##0.00_);_(&quot;$&quot;* \(#,##0.00\);_(&quot;$&quot;* &quot;-&quot;??_);_(@_)"/>
    <numFmt numFmtId="192" formatCode="#.00"/>
    <numFmt numFmtId="193" formatCode="_-* #,##0\ _F_-;\-* #,##0\ _F_-;_-* &quot;-&quot;\ _F_-;_-@_-"/>
    <numFmt numFmtId="194" formatCode="#,##0."/>
    <numFmt numFmtId="195" formatCode="%#.00"/>
    <numFmt numFmtId="196" formatCode="\$#.00"/>
    <numFmt numFmtId="197" formatCode="\$#."/>
    <numFmt numFmtId="198" formatCode="_-* #,##0.00_-;\-* #,##0.00_-;_-* &quot;-&quot;_-;_-@_-"/>
    <numFmt numFmtId="199" formatCode="#,##0;[Red]\(\-\)#,##0;\-"/>
    <numFmt numFmtId="200" formatCode="#,##0;[Red]\(\-\)#,##0;\-\ "/>
    <numFmt numFmtId="201" formatCode="#,##0;\(\-\)#,##0;\-\ "/>
    <numFmt numFmtId="202" formatCode="_-* #,##0.0000_-;\-* #,##0.0000_-;_-* &quot;-&quot;_-;_-@_-"/>
  </numFmts>
  <fonts count="74" x14ac:knownFonts="1">
    <font>
      <sz val="10"/>
      <color theme="1"/>
      <name val="Arial"/>
      <family val="2"/>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0"/>
      <color rgb="FF000000"/>
      <name val="맑은 고딕"/>
      <family val="3"/>
      <charset val="129"/>
      <scheme val="minor"/>
    </font>
    <font>
      <sz val="10"/>
      <color theme="1"/>
      <name val="맑은 고딕"/>
      <family val="3"/>
      <charset val="129"/>
      <scheme val="minor"/>
    </font>
    <font>
      <sz val="8"/>
      <name val="Arial"/>
      <family val="2"/>
      <charset val="129"/>
    </font>
    <font>
      <sz val="10"/>
      <color theme="1"/>
      <name val="Arial"/>
      <family val="2"/>
      <charset val="129"/>
    </font>
    <font>
      <b/>
      <sz val="10"/>
      <color theme="1"/>
      <name val="맑은 고딕"/>
      <family val="3"/>
      <charset val="129"/>
      <scheme val="minor"/>
    </font>
    <font>
      <sz val="11"/>
      <color theme="1"/>
      <name val="맑은 고딕"/>
      <family val="3"/>
      <charset val="129"/>
      <scheme val="minor"/>
    </font>
    <font>
      <sz val="8"/>
      <name val="맑은 고딕"/>
      <family val="2"/>
      <charset val="129"/>
      <scheme val="minor"/>
    </font>
    <font>
      <sz val="8"/>
      <name val="맑은 고딕"/>
      <family val="2"/>
      <charset val="129"/>
    </font>
    <font>
      <sz val="10"/>
      <color theme="1"/>
      <name val="맑은 고딕"/>
      <family val="2"/>
      <charset val="129"/>
      <scheme val="minor"/>
    </font>
    <font>
      <sz val="8"/>
      <name val="맑은 고딕"/>
      <family val="3"/>
      <charset val="129"/>
      <scheme val="minor"/>
    </font>
    <font>
      <sz val="10"/>
      <name val="나눔명조"/>
      <family val="1"/>
      <charset val="129"/>
    </font>
    <font>
      <sz val="10"/>
      <color theme="1"/>
      <name val="나눔명조"/>
      <family val="1"/>
      <charset val="129"/>
    </font>
    <font>
      <b/>
      <sz val="14"/>
      <color theme="1"/>
      <name val="나눔명조"/>
      <family val="1"/>
      <charset val="129"/>
    </font>
    <font>
      <b/>
      <sz val="10"/>
      <color theme="1"/>
      <name val="나눔명조"/>
      <family val="1"/>
      <charset val="129"/>
    </font>
    <font>
      <u val="singleAccounting"/>
      <sz val="10"/>
      <color theme="1"/>
      <name val="나눔명조"/>
      <family val="1"/>
      <charset val="129"/>
    </font>
    <font>
      <sz val="14"/>
      <color theme="1"/>
      <name val="나눔명조"/>
      <family val="1"/>
      <charset val="129"/>
    </font>
    <font>
      <b/>
      <sz val="10"/>
      <color rgb="FFFF0000"/>
      <name val="나눔명조"/>
      <family val="1"/>
      <charset val="129"/>
    </font>
    <font>
      <b/>
      <sz val="16"/>
      <color theme="1"/>
      <name val="맑은 고딕"/>
      <family val="3"/>
      <charset val="129"/>
      <scheme val="minor"/>
    </font>
    <font>
      <u/>
      <sz val="10"/>
      <color theme="10"/>
      <name val="Arial"/>
      <family val="2"/>
      <charset val="129"/>
    </font>
    <font>
      <b/>
      <sz val="11"/>
      <color theme="1"/>
      <name val="맑은 고딕"/>
      <family val="3"/>
      <charset val="129"/>
      <scheme val="minor"/>
    </font>
    <font>
      <sz val="11"/>
      <name val="돋움"/>
      <family val="3"/>
      <charset val="129"/>
    </font>
    <font>
      <sz val="11"/>
      <color theme="0"/>
      <name val="맑은 고딕"/>
      <family val="3"/>
      <charset val="129"/>
      <scheme val="minor"/>
    </font>
    <font>
      <sz val="10"/>
      <name val="Arial"/>
      <family val="2"/>
    </font>
    <font>
      <sz val="11"/>
      <color rgb="FFFF0000"/>
      <name val="맑은 고딕"/>
      <family val="3"/>
      <charset val="129"/>
      <scheme val="minor"/>
    </font>
    <font>
      <b/>
      <sz val="11"/>
      <color rgb="FFFA7D00"/>
      <name val="맑은 고딕"/>
      <family val="3"/>
      <charset val="129"/>
      <scheme val="minor"/>
    </font>
    <font>
      <sz val="1"/>
      <color indexed="8"/>
      <name val="Courier"/>
      <family val="3"/>
    </font>
    <font>
      <sz val="11"/>
      <color rgb="FF9C0006"/>
      <name val="맑은 고딕"/>
      <family val="3"/>
      <charset val="129"/>
      <scheme val="minor"/>
    </font>
    <font>
      <sz val="11"/>
      <color theme="1"/>
      <name val="맑은 고딕"/>
      <family val="2"/>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sz val="11"/>
      <color rgb="FF3F3F76"/>
      <name val="맑은 고딕"/>
      <family val="3"/>
      <charset val="129"/>
      <scheme val="min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b/>
      <sz val="18"/>
      <color theme="3"/>
      <name val="맑은 고딕"/>
      <family val="3"/>
      <charset val="129"/>
      <scheme val="major"/>
    </font>
    <font>
      <sz val="11"/>
      <color rgb="FF006100"/>
      <name val="맑은 고딕"/>
      <family val="3"/>
      <charset val="129"/>
      <scheme val="minor"/>
    </font>
    <font>
      <b/>
      <sz val="11"/>
      <color rgb="FF3F3F3F"/>
      <name val="맑은 고딕"/>
      <family val="3"/>
      <charset val="129"/>
      <scheme val="minor"/>
    </font>
    <font>
      <sz val="11"/>
      <color indexed="8"/>
      <name val="맑은 고딕"/>
      <family val="3"/>
      <charset val="129"/>
    </font>
    <font>
      <u/>
      <sz val="11"/>
      <color indexed="12"/>
      <name val="돋움"/>
      <family val="3"/>
      <charset val="129"/>
    </font>
    <font>
      <u/>
      <sz val="11"/>
      <color theme="10"/>
      <name val="돋움"/>
      <family val="3"/>
      <charset val="129"/>
    </font>
    <font>
      <b/>
      <sz val="20"/>
      <color theme="1"/>
      <name val="나눔명조"/>
      <family val="1"/>
      <charset val="129"/>
    </font>
    <font>
      <sz val="11"/>
      <color theme="1"/>
      <name val="나눔명조"/>
      <family val="1"/>
      <charset val="129"/>
    </font>
    <font>
      <b/>
      <sz val="12"/>
      <color theme="1"/>
      <name val="나눔명조"/>
      <family val="1"/>
      <charset val="129"/>
    </font>
    <font>
      <sz val="10"/>
      <color rgb="FF000000"/>
      <name val="나눔명조"/>
      <family val="1"/>
      <charset val="129"/>
    </font>
    <font>
      <b/>
      <sz val="10"/>
      <color rgb="FF000000"/>
      <name val="나눔명조"/>
      <family val="1"/>
      <charset val="129"/>
    </font>
    <font>
      <sz val="9"/>
      <color rgb="FF000000"/>
      <name val="나눔명조"/>
      <family val="1"/>
      <charset val="129"/>
    </font>
    <font>
      <b/>
      <sz val="14"/>
      <color rgb="FF000000"/>
      <name val="나눔명조"/>
      <family val="1"/>
      <charset val="129"/>
    </font>
    <font>
      <b/>
      <sz val="20"/>
      <color rgb="FF000000"/>
      <name val="나눔명조"/>
      <family val="1"/>
      <charset val="129"/>
    </font>
    <font>
      <b/>
      <sz val="12"/>
      <color rgb="FF000000"/>
      <name val="나눔명조"/>
      <family val="1"/>
      <charset val="129"/>
    </font>
    <font>
      <shadow/>
      <sz val="10"/>
      <color rgb="FF000000"/>
      <name val="나눔명조"/>
      <family val="1"/>
      <charset val="129"/>
    </font>
    <font>
      <b/>
      <sz val="14"/>
      <name val="나눔명조"/>
      <family val="1"/>
      <charset val="129"/>
    </font>
    <font>
      <b/>
      <sz val="12"/>
      <name val="나눔명조"/>
      <family val="1"/>
      <charset val="129"/>
    </font>
    <font>
      <b/>
      <sz val="10"/>
      <name val="나눔명조"/>
      <family val="1"/>
      <charset val="129"/>
    </font>
    <font>
      <b/>
      <sz val="16"/>
      <color theme="1"/>
      <name val="나눔명조"/>
      <family val="1"/>
      <charset val="129"/>
    </font>
    <font>
      <sz val="6"/>
      <color theme="1"/>
      <name val="나눔명조"/>
      <family val="1"/>
      <charset val="129"/>
    </font>
    <font>
      <sz val="11"/>
      <color rgb="FF000000"/>
      <name val="나눔명조"/>
      <family val="1"/>
      <charset val="129"/>
    </font>
    <font>
      <sz val="8"/>
      <color rgb="FF000000"/>
      <name val="나눔명조"/>
      <family val="1"/>
      <charset val="129"/>
    </font>
    <font>
      <sz val="11"/>
      <name val="나눔명조"/>
      <family val="1"/>
      <charset val="129"/>
    </font>
    <font>
      <sz val="10"/>
      <color rgb="FFFF0000"/>
      <name val="나눔명조"/>
      <family val="1"/>
      <charset val="129"/>
    </font>
    <font>
      <sz val="11"/>
      <color rgb="FF0070C0"/>
      <name val="나눔명조"/>
      <family val="1"/>
      <charset val="129"/>
    </font>
    <font>
      <sz val="20"/>
      <color theme="1"/>
      <name val="나눔명조"/>
      <family val="1"/>
      <charset val="129"/>
    </font>
    <font>
      <b/>
      <sz val="11"/>
      <color theme="1"/>
      <name val="나눔명조"/>
      <family val="1"/>
      <charset val="129"/>
    </font>
    <font>
      <b/>
      <sz val="11"/>
      <name val="나눔명조"/>
      <family val="1"/>
      <charset val="129"/>
    </font>
    <font>
      <sz val="8.8000000000000007"/>
      <color theme="1"/>
      <name val="나눔명조"/>
      <family val="1"/>
      <charset val="129"/>
    </font>
    <font>
      <sz val="11"/>
      <color rgb="FFFF0000"/>
      <name val="나눔명조"/>
      <family val="1"/>
      <charset val="129"/>
    </font>
    <font>
      <b/>
      <u val="singleAccounting"/>
      <sz val="10"/>
      <color theme="1"/>
      <name val="나눔명조"/>
      <family val="1"/>
      <charset val="129"/>
    </font>
    <font>
      <b/>
      <u/>
      <sz val="16"/>
      <color theme="1"/>
      <name val="나눔명조"/>
      <family val="1"/>
      <charset val="129"/>
    </font>
  </fonts>
  <fills count="4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CC"/>
        <bgColor indexed="64"/>
      </patternFill>
    </fill>
  </fills>
  <borders count="209">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style="thin">
        <color rgb="FF000000"/>
      </left>
      <right/>
      <top/>
      <bottom style="medium">
        <color rgb="FF000000"/>
      </bottom>
      <diagonal/>
    </border>
    <border>
      <left style="thin">
        <color rgb="FF000000"/>
      </left>
      <right/>
      <top style="medium">
        <color rgb="FF000000"/>
      </top>
      <bottom/>
      <diagonal/>
    </border>
    <border>
      <left style="thin">
        <color rgb="FF000000"/>
      </left>
      <right/>
      <top/>
      <bottom/>
      <diagonal/>
    </border>
    <border>
      <left/>
      <right style="thin">
        <color rgb="FF000000"/>
      </right>
      <top style="thin">
        <color rgb="FF000000"/>
      </top>
      <bottom style="medium">
        <color rgb="FF000000"/>
      </bottom>
      <diagonal/>
    </border>
    <border>
      <left style="thin">
        <color indexed="64"/>
      </left>
      <right/>
      <top style="thin">
        <color rgb="FF000000"/>
      </top>
      <bottom style="medium">
        <color rgb="FF000000"/>
      </bottom>
      <diagonal/>
    </border>
    <border>
      <left style="thin">
        <color indexed="64"/>
      </left>
      <right/>
      <top style="medium">
        <color rgb="FF000000"/>
      </top>
      <bottom style="thin">
        <color rgb="FF000000"/>
      </bottom>
      <diagonal/>
    </border>
    <border>
      <left style="medium">
        <color rgb="FF000000"/>
      </left>
      <right/>
      <top style="medium">
        <color rgb="FF000000"/>
      </top>
      <bottom/>
      <diagonal/>
    </border>
    <border>
      <left style="thin">
        <color rgb="FF000000"/>
      </left>
      <right/>
      <top style="medium">
        <color rgb="FF000000"/>
      </top>
      <bottom style="double">
        <color rgb="FF000000"/>
      </bottom>
      <diagonal/>
    </border>
    <border>
      <left/>
      <right/>
      <top style="medium">
        <color rgb="FF000000"/>
      </top>
      <bottom style="double">
        <color rgb="FF000000"/>
      </bottom>
      <diagonal/>
    </border>
    <border>
      <left/>
      <right style="thin">
        <color rgb="FF000000"/>
      </right>
      <top style="medium">
        <color rgb="FF000000"/>
      </top>
      <bottom style="double">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style="thin">
        <color rgb="FF000000"/>
      </bottom>
      <diagonal/>
    </border>
    <border>
      <left style="medium">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indexed="64"/>
      </left>
      <right/>
      <top/>
      <bottom style="thin">
        <color rgb="FF000000"/>
      </bottom>
      <diagonal/>
    </border>
    <border>
      <left style="thin">
        <color rgb="FF000000"/>
      </left>
      <right/>
      <top style="double">
        <color rgb="FF000000"/>
      </top>
      <bottom style="medium">
        <color rgb="FF000000"/>
      </bottom>
      <diagonal/>
    </border>
    <border>
      <left/>
      <right/>
      <top style="double">
        <color rgb="FF000000"/>
      </top>
      <bottom style="medium">
        <color rgb="FF000000"/>
      </bottom>
      <diagonal/>
    </border>
    <border>
      <left/>
      <right style="thin">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thin">
        <color indexed="64"/>
      </left>
      <right/>
      <top/>
      <bottom/>
      <diagonal/>
    </border>
    <border>
      <left style="medium">
        <color rgb="FF000000"/>
      </left>
      <right style="thin">
        <color rgb="FF000000"/>
      </right>
      <top style="double">
        <color rgb="FF000000"/>
      </top>
      <bottom/>
      <diagonal/>
    </border>
    <border>
      <left style="medium">
        <color rgb="FF000000"/>
      </left>
      <right/>
      <top style="double">
        <color rgb="FF000000"/>
      </top>
      <bottom style="medium">
        <color rgb="FF000000"/>
      </bottom>
      <diagonal/>
    </border>
    <border>
      <left/>
      <right style="thin">
        <color rgb="FF000000"/>
      </right>
      <top style="medium">
        <color rgb="FF000000"/>
      </top>
      <bottom/>
      <diagonal/>
    </border>
    <border>
      <left style="medium">
        <color rgb="FF000000"/>
      </left>
      <right/>
      <top style="medium">
        <color rgb="FF000000"/>
      </top>
      <bottom style="thin">
        <color indexed="64"/>
      </bottom>
      <diagonal/>
    </border>
    <border>
      <left/>
      <right style="thin">
        <color rgb="FF000000"/>
      </right>
      <top style="medium">
        <color rgb="FF000000"/>
      </top>
      <bottom style="thin">
        <color indexed="64"/>
      </bottom>
      <diagonal/>
    </border>
    <border>
      <left style="medium">
        <color rgb="FF000000"/>
      </left>
      <right style="thin">
        <color rgb="FF000000"/>
      </right>
      <top style="thin">
        <color rgb="FF000000"/>
      </top>
      <bottom/>
      <diagonal/>
    </border>
    <border>
      <left style="thin">
        <color rgb="FF000000"/>
      </left>
      <right style="thin">
        <color indexed="64"/>
      </right>
      <top/>
      <bottom style="medium">
        <color rgb="FF000000"/>
      </bottom>
      <diagonal/>
    </border>
    <border>
      <left style="thin">
        <color rgb="FF000000"/>
      </left>
      <right style="thin">
        <color indexed="64"/>
      </right>
      <top/>
      <bottom/>
      <diagonal/>
    </border>
    <border>
      <left style="thin">
        <color rgb="FF000000"/>
      </left>
      <right style="thin">
        <color rgb="FF000000"/>
      </right>
      <top style="thin">
        <color rgb="FF000000"/>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thin">
        <color rgb="FF000000"/>
      </right>
      <top/>
      <bottom style="thin">
        <color indexed="64"/>
      </bottom>
      <diagonal/>
    </border>
    <border>
      <left style="thin">
        <color rgb="FF000000"/>
      </left>
      <right style="thin">
        <color indexed="64"/>
      </right>
      <top style="medium">
        <color rgb="FF000000"/>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right/>
      <top style="medium">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style="thin">
        <color indexed="64"/>
      </bottom>
      <diagonal/>
    </border>
    <border>
      <left style="thin">
        <color rgb="FF000000"/>
      </left>
      <right/>
      <top style="thin">
        <color rgb="FF000000"/>
      </top>
      <bottom/>
      <diagonal/>
    </border>
    <border>
      <left style="thin">
        <color rgb="FF000000"/>
      </left>
      <right style="thin">
        <color rgb="FF000000"/>
      </right>
      <top style="medium">
        <color rgb="FF000000"/>
      </top>
      <bottom/>
      <diagonal/>
    </border>
    <border>
      <left/>
      <right style="thin">
        <color auto="1"/>
      </right>
      <top style="medium">
        <color indexed="64"/>
      </top>
      <bottom style="thin">
        <color indexed="64"/>
      </bottom>
      <diagonal/>
    </border>
    <border>
      <left/>
      <right style="thin">
        <color auto="1"/>
      </right>
      <top style="thin">
        <color auto="1"/>
      </top>
      <bottom style="medium">
        <color indexed="64"/>
      </bottom>
      <diagonal/>
    </border>
    <border>
      <left/>
      <right/>
      <top style="medium">
        <color indexed="64"/>
      </top>
      <bottom/>
      <diagonal/>
    </border>
    <border>
      <left style="thin">
        <color auto="1"/>
      </left>
      <right style="thin">
        <color auto="1"/>
      </right>
      <top style="medium">
        <color indexed="64"/>
      </top>
      <bottom style="thin">
        <color auto="1"/>
      </bottom>
      <diagonal/>
    </border>
    <border>
      <left/>
      <right/>
      <top/>
      <bottom style="medium">
        <color rgb="FF000000"/>
      </bottom>
      <diagonal/>
    </border>
    <border>
      <left style="thin">
        <color auto="1"/>
      </left>
      <right style="thin">
        <color auto="1"/>
      </right>
      <top/>
      <bottom/>
      <diagonal/>
    </border>
    <border>
      <left style="thin">
        <color rgb="FF000000"/>
      </left>
      <right/>
      <top style="medium">
        <color rgb="FF000000"/>
      </top>
      <bottom style="thin">
        <color rgb="FF000000"/>
      </bottom>
      <diagonal/>
    </border>
    <border>
      <left style="thin">
        <color rgb="FF000000"/>
      </left>
      <right/>
      <top style="medium">
        <color indexed="64"/>
      </top>
      <bottom style="thin">
        <color rgb="FF000000"/>
      </bottom>
      <diagonal/>
    </border>
    <border>
      <left/>
      <right/>
      <top style="medium">
        <color rgb="FF000000"/>
      </top>
      <bottom style="thin">
        <color rgb="FF000000"/>
      </bottom>
      <diagonal/>
    </border>
    <border>
      <left/>
      <right/>
      <top style="medium">
        <color indexed="64"/>
      </top>
      <bottom style="thin">
        <color rgb="FF000000"/>
      </bottom>
      <diagonal/>
    </border>
    <border>
      <left/>
      <right style="thin">
        <color rgb="FF000000"/>
      </right>
      <top style="thin">
        <color rgb="FF000000"/>
      </top>
      <bottom style="thin">
        <color indexed="64"/>
      </bottom>
      <diagonal/>
    </border>
    <border>
      <left style="thin">
        <color indexed="64"/>
      </left>
      <right/>
      <top style="thin">
        <color indexed="64"/>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right/>
      <top style="thin">
        <color indexed="64"/>
      </top>
      <bottom/>
      <diagonal/>
    </border>
    <border>
      <left/>
      <right/>
      <top style="thin">
        <color indexed="64"/>
      </top>
      <bottom style="double">
        <color indexed="64"/>
      </bottom>
      <diagonal/>
    </border>
    <border>
      <left/>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bottom style="double">
        <color indexed="64"/>
      </bottom>
      <diagonal/>
    </border>
    <border>
      <left style="medium">
        <color indexed="64"/>
      </left>
      <right style="thin">
        <color rgb="FF000000"/>
      </right>
      <top style="medium">
        <color indexed="64"/>
      </top>
      <bottom/>
      <diagonal/>
    </border>
    <border>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indexed="64"/>
      </top>
      <bottom style="thin">
        <color indexed="64"/>
      </bottom>
      <diagonal/>
    </border>
    <border>
      <left style="thin">
        <color auto="1"/>
      </left>
      <right style="thin">
        <color rgb="FF000000"/>
      </right>
      <top style="thin">
        <color auto="1"/>
      </top>
      <bottom style="thin">
        <color rgb="FF000000"/>
      </bottom>
      <diagonal/>
    </border>
    <border>
      <left style="thin">
        <color rgb="FF000000"/>
      </left>
      <right/>
      <top style="thin">
        <color rgb="FF000000"/>
      </top>
      <bottom style="medium">
        <color rgb="FF000000"/>
      </bottom>
      <diagonal/>
    </border>
    <border>
      <left style="thin">
        <color indexed="64"/>
      </left>
      <right style="thin">
        <color rgb="FF000000"/>
      </right>
      <top style="thin">
        <color indexed="64"/>
      </top>
      <bottom style="thin">
        <color indexed="64"/>
      </bottom>
      <diagonal/>
    </border>
    <border>
      <left style="medium">
        <color rgb="FF000000"/>
      </left>
      <right style="thin">
        <color rgb="FF000000"/>
      </right>
      <top style="thin">
        <color indexed="64"/>
      </top>
      <bottom style="medium">
        <color rgb="FF000000"/>
      </bottom>
      <diagonal/>
    </border>
    <border>
      <left style="medium">
        <color indexed="64"/>
      </left>
      <right style="thin">
        <color indexed="64"/>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style="thin">
        <color rgb="FF000000"/>
      </top>
      <bottom style="thin">
        <color rgb="FF000000"/>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rgb="FF000000"/>
      </right>
      <top/>
      <bottom/>
      <diagonal/>
    </border>
    <border>
      <left style="medium">
        <color indexed="64"/>
      </left>
      <right style="medium">
        <color indexed="64"/>
      </right>
      <top/>
      <bottom style="thin">
        <color rgb="FF000000"/>
      </bottom>
      <diagonal/>
    </border>
    <border>
      <left style="medium">
        <color indexed="64"/>
      </left>
      <right style="thin">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thin">
        <color indexed="64"/>
      </top>
      <bottom style="thin">
        <color indexed="64"/>
      </bottom>
      <diagonal/>
    </border>
    <border>
      <left style="thin">
        <color rgb="FF000000"/>
      </left>
      <right style="thin">
        <color indexed="64"/>
      </right>
      <top/>
      <bottom style="thin">
        <color indexed="64"/>
      </bottom>
      <diagonal/>
    </border>
    <border>
      <left style="medium">
        <color indexed="64"/>
      </left>
      <right style="thin">
        <color rgb="FF000000"/>
      </right>
      <top style="thin">
        <color indexed="64"/>
      </top>
      <bottom style="medium">
        <color indexed="64"/>
      </bottom>
      <diagonal/>
    </border>
    <border>
      <left/>
      <right style="thin">
        <color rgb="FF000000"/>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rgb="FF000000"/>
      </right>
      <top/>
      <bottom style="thin">
        <color indexed="64"/>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rgb="FF000000"/>
      </top>
      <bottom style="thin">
        <color auto="1"/>
      </bottom>
      <diagonal/>
    </border>
    <border>
      <left style="dotted">
        <color indexed="64"/>
      </left>
      <right style="thin">
        <color auto="1"/>
      </right>
      <top style="thin">
        <color auto="1"/>
      </top>
      <bottom style="thin">
        <color auto="1"/>
      </bottom>
      <diagonal/>
    </border>
    <border>
      <left style="dotted">
        <color indexed="64"/>
      </left>
      <right style="thin">
        <color auto="1"/>
      </right>
      <top style="thin">
        <color auto="1"/>
      </top>
      <bottom style="thin">
        <color rgb="FF000000"/>
      </bottom>
      <diagonal/>
    </border>
    <border>
      <left/>
      <right style="thin">
        <color auto="1"/>
      </right>
      <top style="thin">
        <color auto="1"/>
      </top>
      <bottom style="thin">
        <color rgb="FF000000"/>
      </bottom>
      <diagonal/>
    </border>
    <border>
      <left style="dotted">
        <color indexed="64"/>
      </left>
      <right style="thin">
        <color indexed="64"/>
      </right>
      <top style="thin">
        <color indexed="64"/>
      </top>
      <bottom/>
      <diagonal/>
    </border>
    <border>
      <left style="dotted">
        <color indexed="64"/>
      </left>
      <right style="thin">
        <color indexed="64"/>
      </right>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indexed="64"/>
      </right>
      <top style="double">
        <color auto="1"/>
      </top>
      <bottom style="double">
        <color auto="1"/>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auto="1"/>
      </left>
      <right style="thin">
        <color auto="1"/>
      </right>
      <top style="thin">
        <color auto="1"/>
      </top>
      <bottom style="double">
        <color auto="1"/>
      </bottom>
      <diagonal/>
    </border>
    <border>
      <left style="thin">
        <color indexed="64"/>
      </left>
      <right style="double">
        <color indexed="64"/>
      </right>
      <top style="thin">
        <color indexed="64"/>
      </top>
      <bottom style="double">
        <color auto="1"/>
      </bottom>
      <diagonal/>
    </border>
    <border>
      <left style="thin">
        <color indexed="64"/>
      </left>
      <right/>
      <top style="double">
        <color indexed="64"/>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double">
        <color auto="1"/>
      </top>
      <bottom/>
      <diagonal/>
    </border>
    <border>
      <left/>
      <right style="thin">
        <color auto="1"/>
      </right>
      <top style="double">
        <color auto="1"/>
      </top>
      <bottom style="thin">
        <color indexed="64"/>
      </bottom>
      <diagonal/>
    </border>
    <border>
      <left/>
      <right/>
      <top style="thin">
        <color indexed="64"/>
      </top>
      <bottom style="medium">
        <color indexed="64"/>
      </bottom>
      <diagonal/>
    </border>
    <border>
      <left style="thin">
        <color indexed="64"/>
      </left>
      <right/>
      <top style="thin">
        <color indexed="64"/>
      </top>
      <bottom style="medium">
        <color rgb="FF000000"/>
      </bottom>
      <diagonal/>
    </border>
    <border>
      <left/>
      <right style="thin">
        <color rgb="FF000000"/>
      </right>
      <top style="thin">
        <color indexed="64"/>
      </top>
      <bottom style="medium">
        <color rgb="FF000000"/>
      </bottom>
      <diagonal/>
    </border>
    <border>
      <left/>
      <right style="medium">
        <color rgb="FF000000"/>
      </right>
      <top style="medium">
        <color rgb="FF000000"/>
      </top>
      <bottom style="double">
        <color rgb="FF000000"/>
      </bottom>
      <diagonal/>
    </border>
    <border>
      <left/>
      <right style="medium">
        <color rgb="FF000000"/>
      </right>
      <top style="double">
        <color rgb="FF000000"/>
      </top>
      <bottom style="medium">
        <color rgb="FF000000"/>
      </bottom>
      <diagonal/>
    </border>
    <border>
      <left/>
      <right style="medium">
        <color rgb="FF000000"/>
      </right>
      <top style="medium">
        <color rgb="FF000000"/>
      </top>
      <bottom/>
      <diagonal/>
    </border>
    <border>
      <left/>
      <right style="medium">
        <color rgb="FF000000"/>
      </right>
      <top style="thin">
        <color rgb="FF000000"/>
      </top>
      <bottom style="medium">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medium">
        <color indexed="64"/>
      </right>
      <top style="thin">
        <color indexed="64"/>
      </top>
      <bottom/>
      <diagonal/>
    </border>
    <border>
      <left style="thin">
        <color rgb="FF000000"/>
      </left>
      <right style="thin">
        <color auto="1"/>
      </right>
      <top style="thin">
        <color rgb="FF000000"/>
      </top>
      <bottom style="thin">
        <color rgb="FF000000"/>
      </bottom>
      <diagonal/>
    </border>
    <border>
      <left style="thin">
        <color auto="1"/>
      </left>
      <right style="thin">
        <color auto="1"/>
      </right>
      <top style="thin">
        <color rgb="FF000000"/>
      </top>
      <bottom/>
      <diagonal/>
    </border>
    <border>
      <left style="thin">
        <color rgb="FF000000"/>
      </left>
      <right style="thin">
        <color theme="1" tint="0.499984740745262"/>
      </right>
      <top style="thin">
        <color rgb="FF000000"/>
      </top>
      <bottom style="thin">
        <color rgb="FF000000"/>
      </bottom>
      <diagonal/>
    </border>
    <border>
      <left style="medium">
        <color indexed="64"/>
      </left>
      <right style="thin">
        <color indexed="64"/>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medium">
        <color indexed="64"/>
      </left>
      <right style="thin">
        <color indexed="64"/>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thin">
        <color auto="1"/>
      </left>
      <right/>
      <top style="double">
        <color auto="1"/>
      </top>
      <bottom style="double">
        <color auto="1"/>
      </bottom>
      <diagonal/>
    </border>
    <border>
      <left/>
      <right style="thin">
        <color indexed="64"/>
      </right>
      <top style="double">
        <color auto="1"/>
      </top>
      <bottom style="double">
        <color auto="1"/>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style="thin">
        <color auto="1"/>
      </top>
      <bottom style="thin">
        <color indexed="64"/>
      </bottom>
      <diagonal/>
    </border>
    <border>
      <left style="thin">
        <color indexed="64"/>
      </left>
      <right style="double">
        <color indexed="64"/>
      </right>
      <top/>
      <bottom style="double">
        <color auto="1"/>
      </bottom>
      <diagonal/>
    </border>
    <border>
      <left style="thin">
        <color auto="1"/>
      </left>
      <right style="thin">
        <color auto="1"/>
      </right>
      <top/>
      <bottom style="double">
        <color auto="1"/>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auto="1"/>
      </left>
      <right style="thin">
        <color auto="1"/>
      </right>
      <top style="thin">
        <color rgb="FF000000"/>
      </top>
      <bottom style="medium">
        <color rgb="FF000000"/>
      </bottom>
      <diagonal/>
    </border>
    <border>
      <left/>
      <right style="thin">
        <color auto="1"/>
      </right>
      <top style="thin">
        <color auto="1"/>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s>
  <cellStyleXfs count="3072">
    <xf numFmtId="0" fontId="0" fillId="0" borderId="0">
      <alignment vertical="center"/>
    </xf>
    <xf numFmtId="0" fontId="4" fillId="0" borderId="0">
      <alignment vertical="center"/>
    </xf>
    <xf numFmtId="0" fontId="13" fillId="0" borderId="0">
      <alignment vertical="center"/>
    </xf>
    <xf numFmtId="0" fontId="10" fillId="0" borderId="0">
      <alignment vertical="center"/>
    </xf>
    <xf numFmtId="183" fontId="13" fillId="0" borderId="0" applyFont="0" applyFill="0" applyBorder="0" applyAlignment="0" applyProtection="0">
      <alignment vertical="center"/>
    </xf>
    <xf numFmtId="41" fontId="8" fillId="0" borderId="0" applyFont="0" applyFill="0" applyBorder="0" applyAlignment="0" applyProtection="0">
      <alignment vertical="center"/>
    </xf>
    <xf numFmtId="9" fontId="8" fillId="0" borderId="0" applyFont="0" applyFill="0" applyBorder="0" applyAlignment="0" applyProtection="0">
      <alignment vertical="center"/>
    </xf>
    <xf numFmtId="0" fontId="3" fillId="0" borderId="0">
      <alignment vertical="center"/>
    </xf>
    <xf numFmtId="41"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3" fillId="0" borderId="0" applyFont="0" applyFill="0" applyBorder="0" applyAlignment="0" applyProtection="0">
      <alignment vertical="center"/>
    </xf>
    <xf numFmtId="0" fontId="23" fillId="0" borderId="0" applyNumberFormat="0" applyFill="0" applyBorder="0" applyAlignment="0" applyProtection="0">
      <alignment vertical="center"/>
    </xf>
    <xf numFmtId="0" fontId="2" fillId="0" borderId="0">
      <alignment vertical="center"/>
    </xf>
    <xf numFmtId="41" fontId="2" fillId="0" borderId="0" applyFont="0" applyFill="0" applyBorder="0" applyAlignment="0" applyProtection="0">
      <alignment vertical="center"/>
    </xf>
    <xf numFmtId="0" fontId="25" fillId="0" borderId="0" applyNumberFormat="0" applyFill="0" applyBorder="0" applyAlignment="0" applyProtection="0"/>
    <xf numFmtId="0" fontId="10" fillId="21"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0" fillId="33" borderId="0" applyNumberFormat="0" applyBorder="0" applyAlignment="0" applyProtection="0">
      <alignment vertical="center"/>
    </xf>
    <xf numFmtId="0" fontId="10" fillId="37" borderId="0" applyNumberFormat="0" applyBorder="0" applyAlignment="0" applyProtection="0">
      <alignment vertical="center"/>
    </xf>
    <xf numFmtId="0" fontId="10" fillId="41"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34" borderId="0" applyNumberFormat="0" applyBorder="0" applyAlignment="0" applyProtection="0">
      <alignment vertical="center"/>
    </xf>
    <xf numFmtId="0" fontId="10" fillId="38" borderId="0" applyNumberFormat="0" applyBorder="0" applyAlignment="0" applyProtection="0">
      <alignment vertical="center"/>
    </xf>
    <xf numFmtId="0" fontId="10" fillId="42" borderId="0" applyNumberFormat="0" applyBorder="0" applyAlignment="0" applyProtection="0">
      <alignment vertical="center"/>
    </xf>
    <xf numFmtId="0" fontId="26" fillId="23" borderId="0" applyNumberFormat="0" applyBorder="0" applyAlignment="0" applyProtection="0">
      <alignment vertical="center"/>
    </xf>
    <xf numFmtId="0" fontId="26" fillId="27" borderId="0" applyNumberFormat="0" applyBorder="0" applyAlignment="0" applyProtection="0">
      <alignment vertical="center"/>
    </xf>
    <xf numFmtId="0" fontId="26" fillId="31" borderId="0" applyNumberFormat="0" applyBorder="0" applyAlignment="0" applyProtection="0">
      <alignment vertical="center"/>
    </xf>
    <xf numFmtId="0" fontId="26" fillId="35" borderId="0" applyNumberFormat="0" applyBorder="0" applyAlignment="0" applyProtection="0">
      <alignment vertical="center"/>
    </xf>
    <xf numFmtId="0" fontId="26" fillId="39" borderId="0" applyNumberFormat="0" applyBorder="0" applyAlignment="0" applyProtection="0">
      <alignment vertical="center"/>
    </xf>
    <xf numFmtId="0" fontId="26" fillId="43" borderId="0" applyNumberFormat="0" applyBorder="0" applyAlignment="0" applyProtection="0">
      <alignment vertical="center"/>
    </xf>
    <xf numFmtId="188" fontId="27" fillId="0" borderId="0" applyFont="0" applyFill="0" applyBorder="0" applyAlignment="0" applyProtection="0"/>
    <xf numFmtId="189" fontId="27" fillId="0" borderId="0" applyFont="0" applyFill="0" applyBorder="0" applyAlignment="0" applyProtection="0"/>
    <xf numFmtId="190" fontId="27" fillId="0" borderId="0" applyFont="0" applyFill="0" applyBorder="0" applyAlignment="0" applyProtection="0"/>
    <xf numFmtId="191" fontId="27" fillId="0" borderId="0" applyFont="0" applyFill="0" applyBorder="0" applyAlignment="0" applyProtection="0"/>
    <xf numFmtId="0" fontId="25" fillId="0" borderId="0"/>
    <xf numFmtId="0" fontId="26" fillId="20" borderId="0" applyNumberFormat="0" applyBorder="0" applyAlignment="0" applyProtection="0">
      <alignment vertical="center"/>
    </xf>
    <xf numFmtId="0" fontId="26" fillId="24" borderId="0" applyNumberFormat="0" applyBorder="0" applyAlignment="0" applyProtection="0">
      <alignment vertical="center"/>
    </xf>
    <xf numFmtId="0" fontId="26" fillId="28" borderId="0" applyNumberFormat="0" applyBorder="0" applyAlignment="0" applyProtection="0">
      <alignment vertical="center"/>
    </xf>
    <xf numFmtId="0" fontId="26" fillId="32" borderId="0" applyNumberFormat="0" applyBorder="0" applyAlignment="0" applyProtection="0">
      <alignment vertical="center"/>
    </xf>
    <xf numFmtId="0" fontId="26" fillId="36" borderId="0" applyNumberFormat="0" applyBorder="0" applyAlignment="0" applyProtection="0">
      <alignment vertical="center"/>
    </xf>
    <xf numFmtId="0" fontId="26" fillId="40" borderId="0" applyNumberFormat="0" applyBorder="0" applyAlignment="0" applyProtection="0">
      <alignment vertical="center"/>
    </xf>
    <xf numFmtId="0" fontId="28" fillId="0" borderId="0" applyNumberFormat="0" applyFill="0" applyBorder="0" applyAlignment="0" applyProtection="0">
      <alignment vertical="center"/>
    </xf>
    <xf numFmtId="0" fontId="29" fillId="17" borderId="145" applyNumberFormat="0" applyAlignment="0" applyProtection="0">
      <alignment vertical="center"/>
    </xf>
    <xf numFmtId="192" fontId="30" fillId="0" borderId="0">
      <protection locked="0"/>
    </xf>
    <xf numFmtId="0" fontId="30" fillId="0" borderId="0">
      <protection locked="0"/>
    </xf>
    <xf numFmtId="0" fontId="30" fillId="0" borderId="0">
      <protection locked="0"/>
    </xf>
    <xf numFmtId="0" fontId="31" fillId="14" borderId="0" applyNumberFormat="0" applyBorder="0" applyAlignment="0" applyProtection="0">
      <alignment vertical="center"/>
    </xf>
    <xf numFmtId="0" fontId="30" fillId="0" borderId="0">
      <protection locked="0"/>
    </xf>
    <xf numFmtId="0" fontId="30" fillId="0" borderId="0">
      <protection locked="0"/>
    </xf>
    <xf numFmtId="0" fontId="10" fillId="19" borderId="149" applyNumberFormat="0" applyFont="0" applyAlignment="0" applyProtection="0">
      <alignment vertical="center"/>
    </xf>
    <xf numFmtId="9" fontId="32"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2"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2"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 fillId="0" borderId="0" applyFont="0" applyFill="0" applyBorder="0" applyAlignment="0" applyProtection="0">
      <alignment vertical="center"/>
    </xf>
    <xf numFmtId="9" fontId="25" fillId="0" borderId="0" applyFont="0" applyFill="0" applyBorder="0" applyAlignment="0" applyProtection="0">
      <alignment vertical="center"/>
    </xf>
    <xf numFmtId="9" fontId="10"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25" fillId="0" borderId="0" applyFont="0" applyFill="0" applyBorder="0" applyAlignment="0" applyProtection="0"/>
    <xf numFmtId="0" fontId="33" fillId="15" borderId="0" applyNumberFormat="0" applyBorder="0" applyAlignment="0" applyProtection="0">
      <alignment vertical="center"/>
    </xf>
    <xf numFmtId="0" fontId="34" fillId="0" borderId="0" applyNumberFormat="0" applyFill="0" applyBorder="0" applyAlignment="0" applyProtection="0">
      <alignment vertical="center"/>
    </xf>
    <xf numFmtId="0" fontId="35" fillId="18" borderId="148" applyNumberFormat="0" applyAlignment="0" applyProtection="0">
      <alignment vertical="center"/>
    </xf>
    <xf numFmtId="0" fontId="25" fillId="0" borderId="0"/>
    <xf numFmtId="41" fontId="32" fillId="0" borderId="0" applyFont="0" applyFill="0" applyBorder="0" applyAlignment="0" applyProtection="0">
      <alignment vertical="center"/>
    </xf>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13"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 fillId="0" borderId="0" applyFont="0" applyFill="0" applyBorder="0" applyAlignment="0" applyProtection="0">
      <alignment vertical="center"/>
    </xf>
    <xf numFmtId="0" fontId="25" fillId="0" borderId="0"/>
    <xf numFmtId="0" fontId="25" fillId="0" borderId="0"/>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3"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10" fillId="0" borderId="0" applyFont="0" applyFill="0" applyBorder="0" applyAlignment="0" applyProtection="0">
      <alignment vertical="center"/>
    </xf>
    <xf numFmtId="41" fontId="2" fillId="0" borderId="0" applyFont="0" applyFill="0" applyBorder="0" applyAlignment="0" applyProtection="0">
      <alignment vertical="center"/>
    </xf>
    <xf numFmtId="41" fontId="10"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193" fontId="25" fillId="0" borderId="0" applyFont="0" applyFill="0" applyBorder="0" applyAlignment="0" applyProtection="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27" fillId="0" borderId="0"/>
    <xf numFmtId="0" fontId="36" fillId="0" borderId="147" applyNumberFormat="0" applyFill="0" applyAlignment="0" applyProtection="0">
      <alignment vertical="center"/>
    </xf>
    <xf numFmtId="0" fontId="24" fillId="0" borderId="150" applyNumberFormat="0" applyFill="0" applyAlignment="0" applyProtection="0">
      <alignment vertical="center"/>
    </xf>
    <xf numFmtId="0" fontId="37" fillId="16" borderId="145" applyNumberFormat="0" applyAlignment="0" applyProtection="0">
      <alignment vertical="center"/>
    </xf>
    <xf numFmtId="4" fontId="30" fillId="0" borderId="0">
      <protection locked="0"/>
    </xf>
    <xf numFmtId="194" fontId="30" fillId="0" borderId="0">
      <protection locked="0"/>
    </xf>
    <xf numFmtId="0" fontId="38" fillId="0" borderId="142" applyNumberFormat="0" applyFill="0" applyAlignment="0" applyProtection="0">
      <alignment vertical="center"/>
    </xf>
    <xf numFmtId="0" fontId="39" fillId="0" borderId="143" applyNumberFormat="0" applyFill="0" applyAlignment="0" applyProtection="0">
      <alignment vertical="center"/>
    </xf>
    <xf numFmtId="0" fontId="40" fillId="0" borderId="144" applyNumberFormat="0" applyFill="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13" borderId="0" applyNumberFormat="0" applyBorder="0" applyAlignment="0" applyProtection="0">
      <alignment vertical="center"/>
    </xf>
    <xf numFmtId="0" fontId="43" fillId="17" borderId="146" applyNumberFormat="0" applyAlignment="0" applyProtection="0">
      <alignment vertical="center"/>
    </xf>
    <xf numFmtId="0" fontId="25" fillId="0" borderId="0"/>
    <xf numFmtId="0" fontId="25" fillId="0" borderId="0"/>
    <xf numFmtId="42" fontId="32" fillId="0" borderId="0" applyFont="0" applyFill="0" applyBorder="0" applyAlignment="0" applyProtection="0">
      <alignment vertical="center"/>
    </xf>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95" fontId="30" fillId="0" borderId="0">
      <protection locked="0"/>
    </xf>
    <xf numFmtId="0" fontId="10" fillId="0" borderId="0">
      <alignment vertical="center"/>
    </xf>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vertical="center"/>
    </xf>
    <xf numFmtId="0" fontId="25" fillId="0" borderId="0"/>
    <xf numFmtId="0" fontId="25"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vertical="center"/>
    </xf>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25" fillId="0" borderId="0"/>
    <xf numFmtId="0" fontId="44" fillId="0" borderId="0">
      <alignment vertical="center"/>
    </xf>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alignment vertical="center"/>
    </xf>
    <xf numFmtId="0" fontId="10"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0" fontId="30" fillId="0" borderId="79">
      <protection locked="0"/>
    </xf>
    <xf numFmtId="196" fontId="30" fillId="0" borderId="0">
      <protection locked="0"/>
    </xf>
    <xf numFmtId="197" fontId="30" fillId="0" borderId="0">
      <protection locked="0"/>
    </xf>
    <xf numFmtId="0" fontId="1" fillId="0" borderId="0">
      <alignment vertical="center"/>
    </xf>
  </cellStyleXfs>
  <cellXfs count="969">
    <xf numFmtId="0" fontId="0" fillId="0" borderId="0" xfId="0">
      <alignment vertical="center"/>
    </xf>
    <xf numFmtId="185" fontId="15" fillId="0" borderId="0" xfId="0" applyNumberFormat="1" applyFont="1" applyFill="1" applyBorder="1" applyAlignment="1">
      <alignment vertical="center" shrinkToFit="1"/>
    </xf>
    <xf numFmtId="0" fontId="17" fillId="0" borderId="0" xfId="0" applyNumberFormat="1" applyFont="1" applyAlignment="1">
      <alignment vertical="center"/>
    </xf>
    <xf numFmtId="41" fontId="20" fillId="0" borderId="0" xfId="0" applyNumberFormat="1" applyFont="1">
      <alignment vertical="center"/>
    </xf>
    <xf numFmtId="178" fontId="18" fillId="0" borderId="0" xfId="0" applyNumberFormat="1" applyFont="1">
      <alignment vertical="center"/>
    </xf>
    <xf numFmtId="41" fontId="18" fillId="0" borderId="0" xfId="0" applyNumberFormat="1" applyFont="1">
      <alignment vertical="center"/>
    </xf>
    <xf numFmtId="41" fontId="16" fillId="0" borderId="0" xfId="0" applyNumberFormat="1" applyFont="1">
      <alignment vertical="center"/>
    </xf>
    <xf numFmtId="41" fontId="16" fillId="0" borderId="0" xfId="0" quotePrefix="1" applyNumberFormat="1" applyFont="1">
      <alignment vertical="center"/>
    </xf>
    <xf numFmtId="0" fontId="16" fillId="0" borderId="0" xfId="0" applyNumberFormat="1" applyFont="1" applyAlignment="1">
      <alignment horizontal="left" vertical="center"/>
    </xf>
    <xf numFmtId="0" fontId="16" fillId="0" borderId="0" xfId="0" applyNumberFormat="1" applyFont="1">
      <alignment vertical="center"/>
    </xf>
    <xf numFmtId="0" fontId="19" fillId="0" borderId="0" xfId="0" applyNumberFormat="1" applyFont="1" applyAlignment="1">
      <alignment horizontal="center" vertical="center"/>
    </xf>
    <xf numFmtId="41" fontId="16" fillId="0" borderId="78" xfId="0" applyNumberFormat="1" applyFont="1" applyBorder="1">
      <alignment vertical="center"/>
    </xf>
    <xf numFmtId="0" fontId="18" fillId="0" borderId="0" xfId="0" applyNumberFormat="1" applyFont="1">
      <alignment vertical="center"/>
    </xf>
    <xf numFmtId="41" fontId="19" fillId="0" borderId="0" xfId="0" applyNumberFormat="1" applyFont="1" applyAlignment="1">
      <alignment horizontal="center" vertical="center"/>
    </xf>
    <xf numFmtId="41" fontId="16" fillId="0" borderId="77" xfId="0" applyNumberFormat="1" applyFont="1" applyBorder="1">
      <alignment vertical="center"/>
    </xf>
    <xf numFmtId="41" fontId="16" fillId="0" borderId="0" xfId="0" applyNumberFormat="1" applyFont="1" applyBorder="1">
      <alignment vertical="center"/>
    </xf>
    <xf numFmtId="41" fontId="16" fillId="0" borderId="40" xfId="0" applyNumberFormat="1" applyFont="1" applyBorder="1">
      <alignment vertical="center"/>
    </xf>
    <xf numFmtId="41" fontId="16" fillId="0" borderId="84" xfId="0" applyNumberFormat="1" applyFont="1" applyBorder="1">
      <alignment vertical="center"/>
    </xf>
    <xf numFmtId="178" fontId="18" fillId="0" borderId="0" xfId="0" applyNumberFormat="1" applyFont="1" applyFill="1" applyBorder="1">
      <alignment vertical="center"/>
    </xf>
    <xf numFmtId="41" fontId="18" fillId="0" borderId="0" xfId="0" applyNumberFormat="1" applyFont="1" applyFill="1" applyBorder="1">
      <alignment vertical="center"/>
    </xf>
    <xf numFmtId="0" fontId="16" fillId="0" borderId="0" xfId="0" applyNumberFormat="1" applyFont="1" applyFill="1" applyBorder="1">
      <alignment vertical="center"/>
    </xf>
    <xf numFmtId="41" fontId="16" fillId="0" borderId="0" xfId="0" applyNumberFormat="1" applyFont="1" applyFill="1" applyBorder="1">
      <alignment vertical="center"/>
    </xf>
    <xf numFmtId="41" fontId="19" fillId="0" borderId="0" xfId="0" applyNumberFormat="1" applyFont="1" applyFill="1" applyBorder="1" applyAlignment="1">
      <alignment horizontal="center" vertical="center"/>
    </xf>
    <xf numFmtId="41" fontId="19" fillId="0" borderId="0" xfId="0" applyNumberFormat="1" applyFont="1" applyAlignment="1">
      <alignment horizontal="center" vertical="center" shrinkToFit="1"/>
    </xf>
    <xf numFmtId="10" fontId="18" fillId="0" borderId="79" xfId="0" applyNumberFormat="1" applyFont="1" applyBorder="1">
      <alignment vertical="center"/>
    </xf>
    <xf numFmtId="177" fontId="15" fillId="0" borderId="0" xfId="0" applyNumberFormat="1" applyFont="1" applyFill="1" applyBorder="1" applyAlignment="1">
      <alignment vertical="center"/>
    </xf>
    <xf numFmtId="41" fontId="21" fillId="0" borderId="0" xfId="0" applyNumberFormat="1" applyFont="1" applyBorder="1" applyAlignment="1">
      <alignment horizontal="center" vertical="center"/>
    </xf>
    <xf numFmtId="0" fontId="16" fillId="0" borderId="0" xfId="0" applyNumberFormat="1" applyFont="1" applyAlignment="1">
      <alignment horizontal="center" vertical="center"/>
    </xf>
    <xf numFmtId="41" fontId="16" fillId="0" borderId="80" xfId="0" applyNumberFormat="1" applyFont="1" applyBorder="1">
      <alignment vertical="center"/>
    </xf>
    <xf numFmtId="41" fontId="16" fillId="0" borderId="80" xfId="0" applyNumberFormat="1" applyFont="1" applyBorder="1" applyAlignment="1">
      <alignment horizontal="center" vertical="center" shrinkToFit="1"/>
    </xf>
    <xf numFmtId="41" fontId="16" fillId="0" borderId="0" xfId="0" applyNumberFormat="1" applyFont="1" applyAlignment="1">
      <alignment horizontal="center" vertical="center"/>
    </xf>
    <xf numFmtId="0" fontId="16" fillId="0" borderId="81" xfId="0" applyNumberFormat="1" applyFont="1" applyBorder="1" applyAlignment="1">
      <alignment horizontal="center" vertical="center"/>
    </xf>
    <xf numFmtId="41" fontId="16" fillId="0" borderId="82" xfId="0" applyNumberFormat="1" applyFont="1" applyBorder="1" applyAlignment="1">
      <alignment vertical="center" shrinkToFit="1"/>
    </xf>
    <xf numFmtId="41" fontId="16" fillId="0" borderId="80" xfId="0" applyNumberFormat="1" applyFont="1" applyBorder="1" applyAlignment="1">
      <alignment vertical="center" shrinkToFit="1"/>
    </xf>
    <xf numFmtId="41" fontId="16" fillId="0" borderId="81" xfId="0" applyNumberFormat="1" applyFont="1" applyBorder="1" applyAlignment="1">
      <alignment horizontal="center" vertical="center" shrinkToFit="1"/>
    </xf>
    <xf numFmtId="41" fontId="16" fillId="0" borderId="82" xfId="0" applyNumberFormat="1" applyFont="1" applyBorder="1" applyAlignment="1">
      <alignment horizontal="center" vertical="center" shrinkToFit="1"/>
    </xf>
    <xf numFmtId="9" fontId="16" fillId="0" borderId="0" xfId="0" applyNumberFormat="1" applyFont="1">
      <alignment vertical="center"/>
    </xf>
    <xf numFmtId="0" fontId="16" fillId="0" borderId="39" xfId="0" applyNumberFormat="1" applyFont="1" applyBorder="1">
      <alignment vertical="center"/>
    </xf>
    <xf numFmtId="41" fontId="16" fillId="0" borderId="27" xfId="0" applyNumberFormat="1" applyFont="1" applyBorder="1">
      <alignment vertical="center"/>
    </xf>
    <xf numFmtId="176" fontId="16" fillId="2" borderId="0" xfId="0" applyNumberFormat="1" applyFont="1" applyFill="1" applyBorder="1">
      <alignment vertical="center"/>
    </xf>
    <xf numFmtId="41" fontId="16" fillId="0" borderId="39" xfId="0" applyNumberFormat="1" applyFont="1" applyBorder="1">
      <alignment vertical="center"/>
    </xf>
    <xf numFmtId="41" fontId="21" fillId="0" borderId="74" xfId="0" applyNumberFormat="1" applyFont="1" applyBorder="1" applyAlignment="1">
      <alignment horizontal="center" vertical="center"/>
    </xf>
    <xf numFmtId="41" fontId="21" fillId="0" borderId="27" xfId="0" applyNumberFormat="1" applyFont="1" applyBorder="1" applyAlignment="1">
      <alignment horizontal="center" vertical="center"/>
    </xf>
    <xf numFmtId="0" fontId="16" fillId="0" borderId="38" xfId="0" applyNumberFormat="1" applyFont="1" applyBorder="1">
      <alignment vertical="center"/>
    </xf>
    <xf numFmtId="41" fontId="16" fillId="0" borderId="47" xfId="0" applyNumberFormat="1" applyFont="1" applyBorder="1">
      <alignment vertical="center"/>
    </xf>
    <xf numFmtId="176" fontId="16" fillId="2" borderId="40" xfId="0" applyNumberFormat="1" applyFont="1" applyFill="1" applyBorder="1">
      <alignment vertical="center"/>
    </xf>
    <xf numFmtId="41" fontId="16" fillId="0" borderId="38" xfId="0" applyNumberFormat="1" applyFont="1" applyBorder="1">
      <alignment vertical="center"/>
    </xf>
    <xf numFmtId="41" fontId="21" fillId="0" borderId="47" xfId="0" applyNumberFormat="1" applyFont="1" applyBorder="1" applyAlignment="1">
      <alignment horizontal="center" vertical="center"/>
    </xf>
    <xf numFmtId="0" fontId="6" fillId="0" borderId="0" xfId="7" applyFont="1" applyAlignment="1">
      <alignment vertical="center"/>
    </xf>
    <xf numFmtId="0" fontId="9" fillId="11" borderId="50" xfId="7" applyFont="1" applyFill="1" applyBorder="1" applyAlignment="1">
      <alignment horizontal="center" vertical="center"/>
    </xf>
    <xf numFmtId="0" fontId="6" fillId="0" borderId="50" xfId="7" applyFont="1" applyBorder="1" applyAlignment="1">
      <alignment horizontal="center" vertical="center"/>
    </xf>
    <xf numFmtId="0" fontId="5" fillId="0" borderId="50" xfId="7" applyFont="1" applyBorder="1" applyAlignment="1">
      <alignment horizontal="justify" vertical="center"/>
    </xf>
    <xf numFmtId="0" fontId="5" fillId="0" borderId="50" xfId="7" applyFont="1" applyBorder="1" applyAlignment="1">
      <alignment horizontal="left" vertical="center"/>
    </xf>
    <xf numFmtId="182" fontId="5" fillId="0" borderId="50" xfId="7" applyNumberFormat="1" applyFont="1" applyBorder="1" applyAlignment="1">
      <alignment vertical="center"/>
    </xf>
    <xf numFmtId="0" fontId="6" fillId="0" borderId="50" xfId="7" applyNumberFormat="1" applyFont="1" applyBorder="1" applyAlignment="1">
      <alignment horizontal="center" vertical="center"/>
    </xf>
    <xf numFmtId="0" fontId="6" fillId="0" borderId="50" xfId="7" applyFont="1" applyBorder="1" applyAlignment="1">
      <alignment vertical="center"/>
    </xf>
    <xf numFmtId="0" fontId="6" fillId="0" borderId="0" xfId="7" applyFont="1" applyAlignment="1">
      <alignment horizontal="center" vertical="center"/>
    </xf>
    <xf numFmtId="0" fontId="9" fillId="12" borderId="50" xfId="7" applyFont="1" applyFill="1" applyBorder="1" applyAlignment="1">
      <alignment horizontal="center" vertical="center"/>
    </xf>
    <xf numFmtId="185" fontId="15" fillId="0" borderId="40" xfId="0" applyNumberFormat="1" applyFont="1" applyFill="1" applyBorder="1" applyAlignment="1">
      <alignment vertical="center" shrinkToFit="1"/>
    </xf>
    <xf numFmtId="41" fontId="16" fillId="0" borderId="80" xfId="0" applyNumberFormat="1" applyFont="1" applyBorder="1" applyAlignment="1">
      <alignment horizontal="center" vertical="center"/>
    </xf>
    <xf numFmtId="0" fontId="16" fillId="0" borderId="40" xfId="0" applyNumberFormat="1" applyFont="1" applyBorder="1">
      <alignment vertical="center"/>
    </xf>
    <xf numFmtId="0" fontId="16" fillId="0" borderId="77" xfId="0" applyNumberFormat="1" applyFont="1" applyBorder="1">
      <alignment vertical="center"/>
    </xf>
    <xf numFmtId="0" fontId="16" fillId="0" borderId="0" xfId="0" applyNumberFormat="1" applyFont="1" applyBorder="1">
      <alignment vertical="center"/>
    </xf>
    <xf numFmtId="0" fontId="16" fillId="5" borderId="80" xfId="0" applyNumberFormat="1" applyFont="1" applyFill="1" applyBorder="1">
      <alignment vertical="center"/>
    </xf>
    <xf numFmtId="41" fontId="16" fillId="5" borderId="80" xfId="0" applyNumberFormat="1" applyFont="1" applyFill="1" applyBorder="1">
      <alignment vertical="center"/>
    </xf>
    <xf numFmtId="9" fontId="16" fillId="0" borderId="77" xfId="0" applyNumberFormat="1" applyFont="1" applyBorder="1">
      <alignment vertical="center"/>
    </xf>
    <xf numFmtId="185" fontId="15" fillId="5" borderId="0" xfId="0" applyNumberFormat="1" applyFont="1" applyFill="1" applyBorder="1" applyAlignment="1">
      <alignment vertical="center" shrinkToFit="1"/>
    </xf>
    <xf numFmtId="41" fontId="16" fillId="0" borderId="0" xfId="5" applyFont="1" applyAlignment="1">
      <alignment horizontal="left" vertical="center" shrinkToFit="1"/>
    </xf>
    <xf numFmtId="41" fontId="16" fillId="0" borderId="0" xfId="5" applyFont="1" applyAlignment="1">
      <alignment horizontal="left" vertical="center"/>
    </xf>
    <xf numFmtId="41" fontId="16" fillId="3" borderId="0" xfId="5" applyFont="1" applyFill="1" applyAlignment="1">
      <alignment horizontal="center" vertical="center"/>
    </xf>
    <xf numFmtId="41" fontId="19" fillId="0" borderId="0" xfId="0" applyNumberFormat="1" applyFont="1" applyAlignment="1">
      <alignment horizontal="center" vertical="center"/>
    </xf>
    <xf numFmtId="41" fontId="19" fillId="0" borderId="0" xfId="0" applyNumberFormat="1" applyFont="1" applyAlignment="1">
      <alignment horizontal="centerContinuous" vertical="center"/>
    </xf>
    <xf numFmtId="180" fontId="16" fillId="3" borderId="0" xfId="0" applyNumberFormat="1" applyFont="1" applyFill="1" applyAlignment="1">
      <alignment horizontal="center" vertical="center"/>
    </xf>
    <xf numFmtId="41" fontId="16" fillId="3" borderId="0" xfId="5" applyFont="1" applyFill="1">
      <alignment vertical="center"/>
    </xf>
    <xf numFmtId="179" fontId="16" fillId="3" borderId="0" xfId="0" applyNumberFormat="1" applyFont="1" applyFill="1">
      <alignment vertical="center"/>
    </xf>
    <xf numFmtId="178" fontId="18" fillId="0" borderId="0" xfId="0" applyNumberFormat="1" applyFont="1" applyFill="1">
      <alignment vertical="center"/>
    </xf>
    <xf numFmtId="41" fontId="16" fillId="0" borderId="0" xfId="0" quotePrefix="1" applyNumberFormat="1" applyFont="1" applyFill="1">
      <alignment vertical="center"/>
    </xf>
    <xf numFmtId="41" fontId="16" fillId="0" borderId="0" xfId="5" applyFont="1" applyFill="1" applyAlignment="1">
      <alignment horizontal="left" vertical="center"/>
    </xf>
    <xf numFmtId="41" fontId="16" fillId="0" borderId="0" xfId="0" applyNumberFormat="1" applyFont="1" applyFill="1">
      <alignment vertical="center"/>
    </xf>
    <xf numFmtId="41" fontId="16" fillId="0" borderId="0" xfId="5" applyFont="1" applyFill="1">
      <alignment vertical="center"/>
    </xf>
    <xf numFmtId="179" fontId="16" fillId="0" borderId="0" xfId="0" applyNumberFormat="1" applyFont="1" applyFill="1">
      <alignment vertical="center"/>
    </xf>
    <xf numFmtId="41" fontId="16" fillId="3" borderId="77" xfId="0" applyNumberFormat="1" applyFont="1" applyFill="1" applyBorder="1">
      <alignment vertical="center"/>
    </xf>
    <xf numFmtId="41" fontId="16" fillId="3" borderId="0" xfId="0" applyNumberFormat="1" applyFont="1" applyFill="1" applyBorder="1">
      <alignment vertical="center"/>
    </xf>
    <xf numFmtId="41" fontId="16" fillId="9" borderId="0" xfId="0" applyNumberFormat="1" applyFont="1" applyFill="1">
      <alignment vertical="center"/>
    </xf>
    <xf numFmtId="198" fontId="16" fillId="0" borderId="0" xfId="0" applyNumberFormat="1" applyFont="1">
      <alignment vertical="center"/>
    </xf>
    <xf numFmtId="186" fontId="17" fillId="0" borderId="0" xfId="0" applyNumberFormat="1" applyFont="1" applyAlignment="1">
      <alignment vertical="center"/>
    </xf>
    <xf numFmtId="186" fontId="47" fillId="0" borderId="0" xfId="0" applyNumberFormat="1" applyFont="1" applyAlignment="1">
      <alignment vertical="center"/>
    </xf>
    <xf numFmtId="186" fontId="48" fillId="0" borderId="0" xfId="0" applyNumberFormat="1" applyFont="1" applyAlignment="1">
      <alignment vertical="center"/>
    </xf>
    <xf numFmtId="186" fontId="48" fillId="0" borderId="0" xfId="0" applyNumberFormat="1" applyFont="1" applyAlignment="1">
      <alignment horizontal="center" vertical="center"/>
    </xf>
    <xf numFmtId="186" fontId="49" fillId="0" borderId="0" xfId="0" applyNumberFormat="1" applyFont="1" applyAlignment="1">
      <alignment vertical="center"/>
    </xf>
    <xf numFmtId="186" fontId="16" fillId="0" borderId="0" xfId="0" applyNumberFormat="1" applyFont="1" applyAlignment="1">
      <alignment vertical="center"/>
    </xf>
    <xf numFmtId="186" fontId="15" fillId="0" borderId="0" xfId="0" applyNumberFormat="1" applyFont="1" applyAlignment="1">
      <alignment horizontal="right" vertical="center"/>
    </xf>
    <xf numFmtId="186" fontId="50" fillId="4" borderId="59" xfId="0" applyNumberFormat="1" applyFont="1" applyFill="1" applyBorder="1" applyAlignment="1">
      <alignment horizontal="center" vertical="center" wrapText="1"/>
    </xf>
    <xf numFmtId="186" fontId="50" fillId="4" borderId="40" xfId="0" applyNumberFormat="1" applyFont="1" applyFill="1" applyBorder="1" applyAlignment="1">
      <alignment horizontal="center" vertical="center" wrapText="1"/>
    </xf>
    <xf numFmtId="186" fontId="50" fillId="4" borderId="50" xfId="0" applyNumberFormat="1" applyFont="1" applyFill="1" applyBorder="1" applyAlignment="1">
      <alignment horizontal="center" vertical="center" wrapText="1"/>
    </xf>
    <xf numFmtId="186" fontId="50" fillId="4" borderId="38" xfId="0" applyNumberFormat="1" applyFont="1" applyFill="1" applyBorder="1" applyAlignment="1">
      <alignment horizontal="center" vertical="center" wrapText="1"/>
    </xf>
    <xf numFmtId="186" fontId="50" fillId="4" borderId="132" xfId="0" applyNumberFormat="1" applyFont="1" applyFill="1" applyBorder="1" applyAlignment="1">
      <alignment horizontal="center" vertical="center" wrapText="1"/>
    </xf>
    <xf numFmtId="186" fontId="50" fillId="4" borderId="118" xfId="0" applyNumberFormat="1" applyFont="1" applyFill="1" applyBorder="1" applyAlignment="1">
      <alignment horizontal="center" vertical="center" wrapText="1"/>
    </xf>
    <xf numFmtId="186" fontId="50" fillId="9" borderId="117" xfId="0" applyNumberFormat="1" applyFont="1" applyFill="1" applyBorder="1" applyAlignment="1">
      <alignment horizontal="center" vertical="center" wrapText="1"/>
    </xf>
    <xf numFmtId="186" fontId="50" fillId="9" borderId="118" xfId="0" applyNumberFormat="1" applyFont="1" applyFill="1" applyBorder="1" applyAlignment="1">
      <alignment horizontal="center" vertical="center" wrapText="1"/>
    </xf>
    <xf numFmtId="186" fontId="50" fillId="8" borderId="117" xfId="0" applyNumberFormat="1" applyFont="1" applyFill="1" applyBorder="1" applyAlignment="1">
      <alignment horizontal="center" vertical="center" wrapText="1"/>
    </xf>
    <xf numFmtId="186" fontId="50" fillId="8" borderId="127" xfId="0" applyNumberFormat="1" applyFont="1" applyFill="1" applyBorder="1" applyAlignment="1">
      <alignment horizontal="center" vertical="center" wrapText="1"/>
    </xf>
    <xf numFmtId="186" fontId="50" fillId="8" borderId="59" xfId="0" applyNumberFormat="1" applyFont="1" applyFill="1" applyBorder="1" applyAlignment="1">
      <alignment horizontal="center" vertical="center" wrapText="1"/>
    </xf>
    <xf numFmtId="186" fontId="50" fillId="8" borderId="40" xfId="0" applyNumberFormat="1" applyFont="1" applyFill="1" applyBorder="1" applyAlignment="1">
      <alignment horizontal="center" vertical="center" wrapText="1"/>
    </xf>
    <xf numFmtId="186" fontId="50" fillId="8" borderId="50" xfId="0" applyNumberFormat="1" applyFont="1" applyFill="1" applyBorder="1" applyAlignment="1">
      <alignment horizontal="center" vertical="center" wrapText="1"/>
    </xf>
    <xf numFmtId="186" fontId="50" fillId="8" borderId="38" xfId="0" applyNumberFormat="1" applyFont="1" applyFill="1" applyBorder="1" applyAlignment="1">
      <alignment horizontal="center" vertical="center" wrapText="1"/>
    </xf>
    <xf numFmtId="186" fontId="51" fillId="9" borderId="50" xfId="0" applyNumberFormat="1" applyFont="1" applyFill="1" applyBorder="1" applyAlignment="1">
      <alignment horizontal="center" vertical="center"/>
    </xf>
    <xf numFmtId="186" fontId="51" fillId="9" borderId="81" xfId="0" applyNumberFormat="1" applyFont="1" applyFill="1" applyBorder="1" applyAlignment="1">
      <alignment horizontal="center" vertical="center"/>
    </xf>
    <xf numFmtId="186" fontId="51" fillId="9" borderId="133" xfId="0" applyNumberFormat="1" applyFont="1" applyFill="1" applyBorder="1" applyAlignment="1">
      <alignment horizontal="right" vertical="center"/>
    </xf>
    <xf numFmtId="186" fontId="51" fillId="9" borderId="134" xfId="0" applyNumberFormat="1" applyFont="1" applyFill="1" applyBorder="1" applyAlignment="1">
      <alignment horizontal="center" vertical="center" wrapText="1"/>
    </xf>
    <xf numFmtId="186" fontId="15" fillId="9" borderId="106" xfId="0" applyNumberFormat="1" applyFont="1" applyFill="1" applyBorder="1" applyAlignment="1">
      <alignment vertical="center" wrapText="1"/>
    </xf>
    <xf numFmtId="186" fontId="50" fillId="0" borderId="126" xfId="0" applyNumberFormat="1" applyFont="1" applyBorder="1" applyAlignment="1">
      <alignment vertical="center" shrinkToFit="1"/>
    </xf>
    <xf numFmtId="186" fontId="50" fillId="0" borderId="89" xfId="0" applyNumberFormat="1" applyFont="1" applyBorder="1" applyAlignment="1">
      <alignment vertical="center" wrapText="1"/>
    </xf>
    <xf numFmtId="186" fontId="50" fillId="3" borderId="89" xfId="0" applyNumberFormat="1" applyFont="1" applyFill="1" applyBorder="1" applyAlignment="1">
      <alignment horizontal="right" vertical="center" wrapText="1"/>
    </xf>
    <xf numFmtId="186" fontId="15" fillId="3" borderId="80" xfId="0" applyNumberFormat="1" applyFont="1" applyFill="1" applyBorder="1" applyAlignment="1">
      <alignment vertical="center" wrapText="1"/>
    </xf>
    <xf numFmtId="181" fontId="16" fillId="3" borderId="50" xfId="0" applyNumberFormat="1" applyFont="1" applyFill="1" applyBorder="1" applyAlignment="1">
      <alignment horizontal="center" vertical="center"/>
    </xf>
    <xf numFmtId="200" fontId="16" fillId="0" borderId="187" xfId="5" applyNumberFormat="1" applyFont="1" applyBorder="1">
      <alignment vertical="center"/>
    </xf>
    <xf numFmtId="200" fontId="16" fillId="0" borderId="188" xfId="5" applyNumberFormat="1" applyFont="1" applyBorder="1">
      <alignment vertical="center"/>
    </xf>
    <xf numFmtId="186" fontId="50" fillId="0" borderId="89" xfId="0" applyNumberFormat="1" applyFont="1" applyBorder="1" applyAlignment="1">
      <alignment horizontal="right" vertical="center" wrapText="1"/>
    </xf>
    <xf numFmtId="186" fontId="16" fillId="0" borderId="80" xfId="0" applyNumberFormat="1" applyFont="1" applyFill="1" applyBorder="1" applyAlignment="1">
      <alignment vertical="center"/>
    </xf>
    <xf numFmtId="181" fontId="16" fillId="0" borderId="50" xfId="0" applyNumberFormat="1" applyFont="1" applyFill="1" applyBorder="1" applyAlignment="1">
      <alignment horizontal="center" vertical="center"/>
    </xf>
    <xf numFmtId="176" fontId="15" fillId="0" borderId="81" xfId="6" applyNumberFormat="1" applyFont="1" applyFill="1" applyBorder="1" applyAlignment="1">
      <alignment vertical="center" wrapText="1"/>
    </xf>
    <xf numFmtId="186" fontId="16" fillId="0" borderId="106" xfId="0" applyNumberFormat="1" applyFont="1" applyBorder="1" applyAlignment="1">
      <alignment vertical="center" wrapText="1"/>
    </xf>
    <xf numFmtId="186" fontId="50" fillId="0" borderId="73" xfId="0" applyNumberFormat="1" applyFont="1" applyBorder="1" applyAlignment="1">
      <alignment vertical="center" wrapText="1"/>
    </xf>
    <xf numFmtId="186" fontId="50" fillId="0" borderId="126" xfId="0" applyNumberFormat="1" applyFont="1" applyBorder="1" applyAlignment="1">
      <alignment vertical="center" wrapText="1" shrinkToFit="1"/>
    </xf>
    <xf numFmtId="186" fontId="50" fillId="0" borderId="126" xfId="0" applyNumberFormat="1" applyFont="1" applyBorder="1" applyAlignment="1">
      <alignment vertical="center" wrapText="1"/>
    </xf>
    <xf numFmtId="186" fontId="50" fillId="0" borderId="128" xfId="0" applyNumberFormat="1" applyFont="1" applyBorder="1" applyAlignment="1">
      <alignment vertical="center" shrinkToFit="1"/>
    </xf>
    <xf numFmtId="186" fontId="50" fillId="0" borderId="129" xfId="0" applyNumberFormat="1" applyFont="1" applyBorder="1" applyAlignment="1">
      <alignment vertical="center" wrapText="1"/>
    </xf>
    <xf numFmtId="186" fontId="50" fillId="3" borderId="129" xfId="0" applyNumberFormat="1" applyFont="1" applyFill="1" applyBorder="1" applyAlignment="1">
      <alignment horizontal="right" vertical="center" wrapText="1"/>
    </xf>
    <xf numFmtId="186" fontId="15" fillId="3" borderId="166" xfId="0" applyNumberFormat="1" applyFont="1" applyFill="1" applyBorder="1" applyAlignment="1">
      <alignment vertical="center" wrapText="1"/>
    </xf>
    <xf numFmtId="181" fontId="16" fillId="3" borderId="49" xfId="0" applyNumberFormat="1" applyFont="1" applyFill="1" applyBorder="1" applyAlignment="1">
      <alignment horizontal="center" vertical="center"/>
    </xf>
    <xf numFmtId="200" fontId="16" fillId="0" borderId="135" xfId="5" applyNumberFormat="1" applyFont="1" applyBorder="1">
      <alignment vertical="center"/>
    </xf>
    <xf numFmtId="200" fontId="16" fillId="0" borderId="131" xfId="5" applyNumberFormat="1" applyFont="1" applyBorder="1">
      <alignment vertical="center"/>
    </xf>
    <xf numFmtId="186" fontId="50" fillId="0" borderId="129" xfId="0" applyNumberFormat="1" applyFont="1" applyBorder="1" applyAlignment="1">
      <alignment horizontal="right" vertical="center" wrapText="1"/>
    </xf>
    <xf numFmtId="186" fontId="16" fillId="0" borderId="166" xfId="0" applyNumberFormat="1" applyFont="1" applyFill="1" applyBorder="1" applyAlignment="1">
      <alignment vertical="center"/>
    </xf>
    <xf numFmtId="181" fontId="16" fillId="0" borderId="49" xfId="0" applyNumberFormat="1" applyFont="1" applyFill="1" applyBorder="1" applyAlignment="1">
      <alignment horizontal="center" vertical="center"/>
    </xf>
    <xf numFmtId="176" fontId="15" fillId="0" borderId="64" xfId="6" applyNumberFormat="1" applyFont="1" applyFill="1" applyBorder="1" applyAlignment="1">
      <alignment vertical="center" wrapText="1"/>
    </xf>
    <xf numFmtId="186" fontId="16" fillId="0" borderId="131" xfId="0" applyNumberFormat="1" applyFont="1" applyBorder="1" applyAlignment="1">
      <alignment vertical="center" wrapText="1"/>
    </xf>
    <xf numFmtId="199" fontId="16" fillId="0" borderId="82" xfId="5" applyNumberFormat="1" applyFont="1" applyFill="1" applyBorder="1" applyAlignment="1" applyProtection="1">
      <alignment vertical="center"/>
    </xf>
    <xf numFmtId="3" fontId="16" fillId="3" borderId="1" xfId="0" applyNumberFormat="1" applyFont="1" applyFill="1" applyBorder="1" applyAlignment="1">
      <alignment horizontal="center" vertical="center" shrinkToFit="1"/>
    </xf>
    <xf numFmtId="177" fontId="16" fillId="0" borderId="110" xfId="0" applyNumberFormat="1" applyFont="1" applyBorder="1" applyAlignment="1">
      <alignment vertical="center"/>
    </xf>
    <xf numFmtId="186" fontId="16" fillId="0" borderId="0" xfId="0" applyNumberFormat="1" applyFont="1">
      <alignment vertical="center"/>
    </xf>
    <xf numFmtId="0" fontId="16" fillId="0" borderId="0" xfId="0" applyFont="1">
      <alignment vertical="center"/>
    </xf>
    <xf numFmtId="0" fontId="16" fillId="0" borderId="0" xfId="0" applyFont="1" applyAlignment="1">
      <alignment vertical="center"/>
    </xf>
    <xf numFmtId="186" fontId="50" fillId="4" borderId="89" xfId="0" applyNumberFormat="1" applyFont="1" applyFill="1" applyBorder="1" applyAlignment="1">
      <alignment horizontal="center" vertical="center" wrapText="1"/>
    </xf>
    <xf numFmtId="186" fontId="50" fillId="4" borderId="81" xfId="0" applyNumberFormat="1" applyFont="1" applyFill="1" applyBorder="1" applyAlignment="1">
      <alignment horizontal="center" vertical="center" wrapText="1"/>
    </xf>
    <xf numFmtId="186" fontId="50" fillId="4" borderId="60" xfId="0" applyNumberFormat="1" applyFont="1" applyFill="1" applyBorder="1" applyAlignment="1">
      <alignment horizontal="center" vertical="center" wrapText="1"/>
    </xf>
    <xf numFmtId="186" fontId="51" fillId="9" borderId="80" xfId="0" applyNumberFormat="1" applyFont="1" applyFill="1" applyBorder="1" applyAlignment="1">
      <alignment horizontal="center" vertical="center"/>
    </xf>
    <xf numFmtId="186" fontId="51" fillId="9" borderId="82" xfId="0" applyNumberFormat="1" applyFont="1" applyFill="1" applyBorder="1" applyAlignment="1">
      <alignment horizontal="right" vertical="center" wrapText="1"/>
    </xf>
    <xf numFmtId="186" fontId="51" fillId="9" borderId="106" xfId="0" applyNumberFormat="1" applyFont="1" applyFill="1" applyBorder="1" applyAlignment="1">
      <alignment horizontal="right" vertical="center" wrapText="1"/>
    </xf>
    <xf numFmtId="186" fontId="18" fillId="0" borderId="0" xfId="0" applyNumberFormat="1" applyFont="1" applyAlignment="1">
      <alignment vertical="center"/>
    </xf>
    <xf numFmtId="186" fontId="50" fillId="0" borderId="126" xfId="0" applyNumberFormat="1" applyFont="1" applyBorder="1" applyAlignment="1">
      <alignment horizontal="left" vertical="center" wrapText="1"/>
    </xf>
    <xf numFmtId="186" fontId="50" fillId="0" borderId="89" xfId="0" applyNumberFormat="1" applyFont="1" applyBorder="1" applyAlignment="1">
      <alignment horizontal="left" vertical="center" wrapText="1"/>
    </xf>
    <xf numFmtId="186" fontId="50" fillId="3" borderId="89" xfId="0" applyNumberFormat="1" applyFont="1" applyFill="1" applyBorder="1" applyAlignment="1">
      <alignment horizontal="center" vertical="center" wrapText="1"/>
    </xf>
    <xf numFmtId="186" fontId="15" fillId="3" borderId="81" xfId="0" applyNumberFormat="1" applyFont="1" applyFill="1" applyBorder="1" applyAlignment="1">
      <alignment horizontal="center" vertical="center" wrapText="1"/>
    </xf>
    <xf numFmtId="186" fontId="16" fillId="0" borderId="81" xfId="0" applyNumberFormat="1" applyFont="1" applyFill="1" applyBorder="1" applyAlignment="1">
      <alignment vertical="center"/>
    </xf>
    <xf numFmtId="186" fontId="50" fillId="0" borderId="89" xfId="0" applyNumberFormat="1" applyFont="1" applyFill="1" applyBorder="1" applyAlignment="1">
      <alignment horizontal="right" vertical="center" wrapText="1"/>
    </xf>
    <xf numFmtId="186" fontId="16" fillId="0" borderId="106" xfId="0" applyNumberFormat="1" applyFont="1" applyBorder="1" applyAlignment="1">
      <alignment vertical="center"/>
    </xf>
    <xf numFmtId="186" fontId="50" fillId="0" borderId="89" xfId="0" applyNumberFormat="1" applyFont="1" applyBorder="1" applyAlignment="1">
      <alignment horizontal="center" vertical="center" wrapText="1"/>
    </xf>
    <xf numFmtId="200" fontId="16" fillId="0" borderId="110" xfId="5" applyNumberFormat="1" applyFont="1" applyBorder="1">
      <alignment vertical="center"/>
    </xf>
    <xf numFmtId="200" fontId="16" fillId="0" borderId="106" xfId="5" applyNumberFormat="1" applyFont="1" applyBorder="1">
      <alignment vertical="center"/>
    </xf>
    <xf numFmtId="186" fontId="16" fillId="0" borderId="82" xfId="0" applyNumberFormat="1" applyFont="1" applyFill="1" applyBorder="1" applyAlignment="1">
      <alignment vertical="center"/>
    </xf>
    <xf numFmtId="186" fontId="50" fillId="0" borderId="126" xfId="0" applyNumberFormat="1" applyFont="1" applyBorder="1" applyAlignment="1">
      <alignment horizontal="center" vertical="center" wrapText="1"/>
    </xf>
    <xf numFmtId="186" fontId="50" fillId="0" borderId="128" xfId="0" applyNumberFormat="1" applyFont="1" applyBorder="1" applyAlignment="1">
      <alignment horizontal="center" vertical="center" wrapText="1"/>
    </xf>
    <xf numFmtId="186" fontId="50" fillId="0" borderId="129" xfId="0" applyNumberFormat="1" applyFont="1" applyBorder="1" applyAlignment="1">
      <alignment horizontal="center" vertical="center" wrapText="1"/>
    </xf>
    <xf numFmtId="186" fontId="50" fillId="3" borderId="129" xfId="0" applyNumberFormat="1" applyFont="1" applyFill="1" applyBorder="1" applyAlignment="1">
      <alignment horizontal="center" vertical="center" wrapText="1"/>
    </xf>
    <xf numFmtId="186" fontId="15" fillId="3" borderId="64" xfId="0" applyNumberFormat="1" applyFont="1" applyFill="1" applyBorder="1" applyAlignment="1">
      <alignment horizontal="center" vertical="center" wrapText="1"/>
    </xf>
    <xf numFmtId="200" fontId="16" fillId="0" borderId="189" xfId="5" applyNumberFormat="1" applyFont="1" applyBorder="1">
      <alignment vertical="center"/>
    </xf>
    <xf numFmtId="200" fontId="16" fillId="0" borderId="190" xfId="5" applyNumberFormat="1" applyFont="1" applyBorder="1">
      <alignment vertical="center"/>
    </xf>
    <xf numFmtId="186" fontId="16" fillId="0" borderId="130" xfId="0" applyNumberFormat="1" applyFont="1" applyFill="1" applyBorder="1" applyAlignment="1">
      <alignment vertical="center"/>
    </xf>
    <xf numFmtId="186" fontId="16" fillId="0" borderId="131" xfId="0" applyNumberFormat="1" applyFont="1" applyBorder="1" applyAlignment="1">
      <alignment vertical="center"/>
    </xf>
    <xf numFmtId="9" fontId="48" fillId="0" borderId="0" xfId="0" applyNumberFormat="1" applyFont="1" applyAlignment="1">
      <alignment vertical="center"/>
    </xf>
    <xf numFmtId="186" fontId="53" fillId="0" borderId="0" xfId="0" applyNumberFormat="1" applyFont="1" applyAlignment="1">
      <alignment vertical="center"/>
    </xf>
    <xf numFmtId="186" fontId="48" fillId="0" borderId="0" xfId="0" applyNumberFormat="1" applyFont="1">
      <alignment vertical="center"/>
    </xf>
    <xf numFmtId="186" fontId="54" fillId="0" borderId="0" xfId="0" applyNumberFormat="1" applyFont="1" applyAlignment="1">
      <alignment vertical="center" wrapText="1"/>
    </xf>
    <xf numFmtId="186" fontId="55" fillId="0" borderId="0" xfId="0" applyNumberFormat="1" applyFont="1" applyAlignment="1">
      <alignment vertical="center"/>
    </xf>
    <xf numFmtId="186" fontId="55" fillId="0" borderId="0" xfId="0" applyNumberFormat="1" applyFont="1" applyAlignment="1">
      <alignment vertical="center" wrapText="1"/>
    </xf>
    <xf numFmtId="186" fontId="53" fillId="0" borderId="0" xfId="0" applyNumberFormat="1" applyFont="1" applyAlignment="1">
      <alignment horizontal="center" vertical="center" wrapText="1"/>
    </xf>
    <xf numFmtId="186" fontId="50" fillId="4" borderId="59" xfId="0" applyNumberFormat="1" applyFont="1" applyFill="1" applyBorder="1" applyAlignment="1">
      <alignment horizontal="center" vertical="center" wrapText="1"/>
    </xf>
    <xf numFmtId="186" fontId="50" fillId="4" borderId="45" xfId="0" applyNumberFormat="1" applyFont="1" applyFill="1" applyBorder="1" applyAlignment="1">
      <alignment horizontal="center" vertical="center" wrapText="1"/>
    </xf>
    <xf numFmtId="186" fontId="50" fillId="4" borderId="48" xfId="0" applyNumberFormat="1" applyFont="1" applyFill="1" applyBorder="1" applyAlignment="1">
      <alignment horizontal="center" vertical="center" wrapText="1"/>
    </xf>
    <xf numFmtId="186" fontId="50" fillId="4" borderId="47" xfId="0" applyNumberFormat="1" applyFont="1" applyFill="1" applyBorder="1" applyAlignment="1">
      <alignment horizontal="center" vertical="center" wrapText="1"/>
    </xf>
    <xf numFmtId="186" fontId="50" fillId="9" borderId="103" xfId="0" applyNumberFormat="1" applyFont="1" applyFill="1" applyBorder="1" applyAlignment="1">
      <alignment horizontal="center" vertical="center" wrapText="1"/>
    </xf>
    <xf numFmtId="186" fontId="50" fillId="8" borderId="47" xfId="0" applyNumberFormat="1" applyFont="1" applyFill="1" applyBorder="1" applyAlignment="1">
      <alignment horizontal="center" vertical="center" wrapText="1"/>
    </xf>
    <xf numFmtId="186" fontId="50" fillId="8" borderId="82" xfId="0" applyNumberFormat="1" applyFont="1" applyFill="1" applyBorder="1" applyAlignment="1">
      <alignment horizontal="center" vertical="center" wrapText="1"/>
    </xf>
    <xf numFmtId="186" fontId="16" fillId="0" borderId="0" xfId="0" applyNumberFormat="1" applyFont="1" applyAlignment="1">
      <alignment horizontal="center" vertical="center"/>
    </xf>
    <xf numFmtId="186" fontId="51" fillId="9" borderId="50" xfId="0" applyNumberFormat="1" applyFont="1" applyFill="1" applyBorder="1" applyAlignment="1">
      <alignment horizontal="center" vertical="center" wrapText="1"/>
    </xf>
    <xf numFmtId="186" fontId="51" fillId="9" borderId="80" xfId="0" applyNumberFormat="1" applyFont="1" applyFill="1" applyBorder="1" applyAlignment="1">
      <alignment horizontal="center" vertical="center" wrapText="1"/>
    </xf>
    <xf numFmtId="186" fontId="16" fillId="9" borderId="50" xfId="0" applyNumberFormat="1" applyFont="1" applyFill="1" applyBorder="1" applyAlignment="1">
      <alignment horizontal="center" vertical="center"/>
    </xf>
    <xf numFmtId="186" fontId="51" fillId="9" borderId="82" xfId="0" applyNumberFormat="1" applyFont="1" applyFill="1" applyBorder="1" applyAlignment="1">
      <alignment horizontal="center" vertical="center" wrapText="1"/>
    </xf>
    <xf numFmtId="186" fontId="16" fillId="9" borderId="106" xfId="0" applyNumberFormat="1" applyFont="1" applyFill="1" applyBorder="1" applyAlignment="1">
      <alignment horizontal="center" vertical="center"/>
    </xf>
    <xf numFmtId="186" fontId="50" fillId="10" borderId="109" xfId="0" applyNumberFormat="1" applyFont="1" applyFill="1" applyBorder="1" applyAlignment="1">
      <alignment vertical="center" wrapText="1"/>
    </xf>
    <xf numFmtId="177" fontId="50" fillId="10" borderId="106" xfId="0" applyNumberFormat="1" applyFont="1" applyFill="1" applyBorder="1" applyAlignment="1">
      <alignment vertical="center" wrapText="1"/>
    </xf>
    <xf numFmtId="186" fontId="50" fillId="10" borderId="50" xfId="0" applyNumberFormat="1" applyFont="1" applyFill="1" applyBorder="1" applyAlignment="1">
      <alignment vertical="center" wrapText="1"/>
    </xf>
    <xf numFmtId="186" fontId="50" fillId="10" borderId="82" xfId="0" applyNumberFormat="1" applyFont="1" applyFill="1" applyBorder="1" applyAlignment="1">
      <alignment vertical="center" wrapText="1"/>
    </xf>
    <xf numFmtId="186" fontId="50" fillId="0" borderId="2" xfId="0" applyNumberFormat="1" applyFont="1" applyFill="1" applyBorder="1" applyAlignment="1">
      <alignment horizontal="center" vertical="center" wrapText="1"/>
    </xf>
    <xf numFmtId="186" fontId="50" fillId="0" borderId="1" xfId="0" applyNumberFormat="1" applyFont="1" applyFill="1" applyBorder="1" applyAlignment="1">
      <alignment horizontal="left" vertical="center" wrapText="1"/>
    </xf>
    <xf numFmtId="186" fontId="50" fillId="0" borderId="1" xfId="0" applyNumberFormat="1" applyFont="1" applyFill="1" applyBorder="1" applyAlignment="1">
      <alignment horizontal="center" vertical="center" wrapText="1"/>
    </xf>
    <xf numFmtId="177" fontId="56" fillId="3" borderId="108" xfId="0" applyNumberFormat="1" applyFont="1" applyFill="1" applyBorder="1" applyAlignment="1">
      <alignment vertical="center" wrapText="1"/>
    </xf>
    <xf numFmtId="177" fontId="56" fillId="3" borderId="109" xfId="0" applyNumberFormat="1" applyFont="1" applyFill="1" applyBorder="1" applyAlignment="1">
      <alignment vertical="center" wrapText="1"/>
    </xf>
    <xf numFmtId="177" fontId="56" fillId="3" borderId="43" xfId="0" applyNumberFormat="1" applyFont="1" applyFill="1" applyBorder="1" applyAlignment="1">
      <alignment vertical="center" wrapText="1"/>
    </xf>
    <xf numFmtId="177" fontId="56" fillId="0" borderId="50" xfId="0" applyNumberFormat="1" applyFont="1" applyBorder="1" applyAlignment="1">
      <alignment vertical="center" wrapText="1"/>
    </xf>
    <xf numFmtId="177" fontId="56" fillId="0" borderId="82" xfId="0" applyNumberFormat="1" applyFont="1" applyBorder="1" applyAlignment="1">
      <alignment vertical="center" wrapText="1"/>
    </xf>
    <xf numFmtId="177" fontId="56" fillId="0" borderId="106" xfId="0" applyNumberFormat="1" applyFont="1" applyBorder="1" applyAlignment="1">
      <alignment vertical="center" wrapText="1"/>
    </xf>
    <xf numFmtId="177" fontId="56" fillId="0" borderId="108" xfId="0" applyNumberFormat="1" applyFont="1" applyBorder="1" applyAlignment="1">
      <alignment vertical="center" wrapText="1"/>
    </xf>
    <xf numFmtId="186" fontId="57" fillId="0" borderId="0" xfId="0" applyNumberFormat="1" applyFont="1" applyAlignment="1">
      <alignment vertical="center"/>
    </xf>
    <xf numFmtId="186" fontId="15" fillId="0" borderId="0" xfId="0" applyNumberFormat="1" applyFont="1" applyAlignment="1">
      <alignment vertical="center"/>
    </xf>
    <xf numFmtId="186" fontId="58" fillId="0" borderId="0" xfId="0" applyNumberFormat="1" applyFont="1" applyAlignment="1">
      <alignment vertical="center"/>
    </xf>
    <xf numFmtId="186" fontId="15" fillId="4" borderId="59" xfId="0" applyNumberFormat="1" applyFont="1" applyFill="1" applyBorder="1" applyAlignment="1">
      <alignment horizontal="center" vertical="center" wrapText="1"/>
    </xf>
    <xf numFmtId="186" fontId="15" fillId="8" borderId="50" xfId="0" applyNumberFormat="1" applyFont="1" applyFill="1" applyBorder="1" applyAlignment="1">
      <alignment horizontal="center" vertical="center" wrapText="1"/>
    </xf>
    <xf numFmtId="186" fontId="15" fillId="8" borderId="82" xfId="0" applyNumberFormat="1" applyFont="1" applyFill="1" applyBorder="1" applyAlignment="1">
      <alignment horizontal="center" vertical="center" wrapText="1"/>
    </xf>
    <xf numFmtId="177" fontId="59" fillId="9" borderId="80" xfId="0" applyNumberFormat="1" applyFont="1" applyFill="1" applyBorder="1" applyAlignment="1">
      <alignment vertical="center" wrapText="1"/>
    </xf>
    <xf numFmtId="186" fontId="59" fillId="9" borderId="106" xfId="0" applyNumberFormat="1" applyFont="1" applyFill="1" applyBorder="1" applyAlignment="1">
      <alignment vertical="center"/>
    </xf>
    <xf numFmtId="186" fontId="59" fillId="0" borderId="0" xfId="0" applyNumberFormat="1" applyFont="1" applyAlignment="1">
      <alignment vertical="center"/>
    </xf>
    <xf numFmtId="186" fontId="59" fillId="10" borderId="56" xfId="0" applyNumberFormat="1" applyFont="1" applyFill="1" applyBorder="1" applyAlignment="1">
      <alignment horizontal="centerContinuous" vertical="center" wrapText="1"/>
    </xf>
    <xf numFmtId="186" fontId="59" fillId="10" borderId="55" xfId="0" applyNumberFormat="1" applyFont="1" applyFill="1" applyBorder="1" applyAlignment="1">
      <alignment horizontal="centerContinuous" vertical="center" wrapText="1"/>
    </xf>
    <xf numFmtId="186" fontId="59" fillId="10" borderId="106" xfId="0" applyNumberFormat="1" applyFont="1" applyFill="1" applyBorder="1" applyAlignment="1">
      <alignment vertical="center"/>
    </xf>
    <xf numFmtId="186" fontId="15" fillId="0" borderId="19" xfId="0" applyNumberFormat="1" applyFont="1" applyBorder="1" applyAlignment="1">
      <alignment horizontal="left" vertical="center" wrapText="1"/>
    </xf>
    <xf numFmtId="186" fontId="15" fillId="0" borderId="19" xfId="0" applyNumberFormat="1" applyFont="1" applyBorder="1" applyAlignment="1">
      <alignment vertical="center" wrapText="1"/>
    </xf>
    <xf numFmtId="41" fontId="15" fillId="3" borderId="19" xfId="5" applyFont="1" applyFill="1" applyBorder="1" applyAlignment="1">
      <alignment vertical="center" wrapText="1"/>
    </xf>
    <xf numFmtId="41" fontId="15" fillId="3" borderId="55" xfId="5" applyFont="1" applyFill="1" applyBorder="1" applyAlignment="1">
      <alignment vertical="center" wrapText="1"/>
    </xf>
    <xf numFmtId="41" fontId="15" fillId="0" borderId="19" xfId="5" applyFont="1" applyBorder="1" applyAlignment="1">
      <alignment vertical="center" wrapText="1"/>
    </xf>
    <xf numFmtId="41" fontId="15" fillId="0" borderId="55" xfId="5" applyFont="1" applyBorder="1" applyAlignment="1">
      <alignment vertical="center" wrapText="1"/>
    </xf>
    <xf numFmtId="186" fontId="15" fillId="0" borderId="106" xfId="0" applyNumberFormat="1" applyFont="1" applyBorder="1" applyAlignment="1">
      <alignment vertical="center" wrapText="1"/>
    </xf>
    <xf numFmtId="186" fontId="15" fillId="0" borderId="19" xfId="0" applyNumberFormat="1" applyFont="1" applyFill="1" applyBorder="1" applyAlignment="1">
      <alignment vertical="center" wrapText="1"/>
    </xf>
    <xf numFmtId="186" fontId="15" fillId="0" borderId="1" xfId="0" applyNumberFormat="1" applyFont="1" applyFill="1" applyBorder="1" applyAlignment="1">
      <alignment horizontal="left" vertical="center" wrapText="1"/>
    </xf>
    <xf numFmtId="186" fontId="15" fillId="0" borderId="1" xfId="0" quotePrefix="1" applyNumberFormat="1" applyFont="1" applyFill="1" applyBorder="1" applyAlignment="1">
      <alignment vertical="center" wrapText="1"/>
    </xf>
    <xf numFmtId="41" fontId="15" fillId="3" borderId="1" xfId="5" applyFont="1" applyFill="1" applyBorder="1" applyAlignment="1">
      <alignment horizontal="right" vertical="center" wrapText="1"/>
    </xf>
    <xf numFmtId="41" fontId="15" fillId="3" borderId="43" xfId="5" applyFont="1" applyFill="1" applyBorder="1" applyAlignment="1">
      <alignment horizontal="right" vertical="center" wrapText="1"/>
    </xf>
    <xf numFmtId="41" fontId="15" fillId="0" borderId="1" xfId="5" applyFont="1" applyFill="1" applyBorder="1" applyAlignment="1">
      <alignment horizontal="right" vertical="center" wrapText="1"/>
    </xf>
    <xf numFmtId="41" fontId="15" fillId="0" borderId="1" xfId="5" applyFont="1" applyBorder="1" applyAlignment="1">
      <alignment horizontal="right" vertical="center" wrapText="1"/>
    </xf>
    <xf numFmtId="41" fontId="15" fillId="0" borderId="43" xfId="5" applyFont="1" applyBorder="1" applyAlignment="1">
      <alignment horizontal="right" vertical="center" wrapText="1"/>
    </xf>
    <xf numFmtId="41" fontId="59" fillId="10" borderId="55" xfId="5" applyFont="1" applyFill="1" applyBorder="1" applyAlignment="1">
      <alignment horizontal="centerContinuous" vertical="center" wrapText="1"/>
    </xf>
    <xf numFmtId="186" fontId="59" fillId="10" borderId="106" xfId="0" applyNumberFormat="1" applyFont="1" applyFill="1" applyBorder="1" applyAlignment="1">
      <alignment vertical="center" wrapText="1"/>
    </xf>
    <xf numFmtId="186" fontId="15" fillId="0" borderId="55" xfId="0" applyNumberFormat="1" applyFont="1" applyBorder="1" applyAlignment="1">
      <alignment horizontal="left" vertical="center" wrapText="1"/>
    </xf>
    <xf numFmtId="186" fontId="15" fillId="0" borderId="50" xfId="0" applyNumberFormat="1" applyFont="1" applyBorder="1" applyAlignment="1">
      <alignment vertical="center" wrapText="1"/>
    </xf>
    <xf numFmtId="186" fontId="15" fillId="0" borderId="55" xfId="0" applyNumberFormat="1" applyFont="1" applyFill="1" applyBorder="1" applyAlignment="1">
      <alignment horizontal="left" vertical="center" wrapText="1"/>
    </xf>
    <xf numFmtId="186" fontId="15" fillId="0" borderId="50" xfId="0" applyNumberFormat="1" applyFont="1" applyFill="1" applyBorder="1" applyAlignment="1">
      <alignment vertical="center" wrapText="1"/>
    </xf>
    <xf numFmtId="41" fontId="15" fillId="0" borderId="19" xfId="5" applyFont="1" applyFill="1" applyBorder="1" applyAlignment="1">
      <alignment vertical="center" wrapText="1"/>
    </xf>
    <xf numFmtId="41" fontId="15" fillId="0" borderId="55" xfId="5" applyFont="1" applyFill="1" applyBorder="1" applyAlignment="1">
      <alignment vertical="center" wrapText="1"/>
    </xf>
    <xf numFmtId="41" fontId="15" fillId="3" borderId="19" xfId="5" applyFont="1" applyFill="1" applyBorder="1" applyAlignment="1">
      <alignment vertical="center" shrinkToFit="1"/>
    </xf>
    <xf numFmtId="41" fontId="15" fillId="0" borderId="19" xfId="5" applyFont="1" applyBorder="1" applyAlignment="1">
      <alignment vertical="center" shrinkToFit="1"/>
    </xf>
    <xf numFmtId="186" fontId="15" fillId="0" borderId="19" xfId="0" applyNumberFormat="1" applyFont="1" applyFill="1" applyBorder="1" applyAlignment="1">
      <alignment horizontal="left" vertical="center" wrapText="1"/>
    </xf>
    <xf numFmtId="186" fontId="15" fillId="0" borderId="19" xfId="0" applyNumberFormat="1" applyFont="1" applyBorder="1" applyAlignment="1">
      <alignment horizontal="justify" vertical="center" wrapText="1"/>
    </xf>
    <xf numFmtId="186" fontId="15" fillId="0" borderId="1" xfId="0" applyNumberFormat="1" applyFont="1" applyBorder="1" applyAlignment="1">
      <alignment horizontal="center" vertical="center" wrapText="1"/>
    </xf>
    <xf numFmtId="186" fontId="15" fillId="0" borderId="1" xfId="0" applyNumberFormat="1" applyFont="1" applyBorder="1" applyAlignment="1">
      <alignment vertical="center" wrapText="1"/>
    </xf>
    <xf numFmtId="41" fontId="15" fillId="3" borderId="1" xfId="5" applyFont="1" applyFill="1" applyBorder="1" applyAlignment="1">
      <alignment vertical="center" wrapText="1"/>
    </xf>
    <xf numFmtId="41" fontId="15" fillId="3" borderId="43" xfId="5" applyFont="1" applyFill="1" applyBorder="1" applyAlignment="1">
      <alignment vertical="center" wrapText="1"/>
    </xf>
    <xf numFmtId="41" fontId="15" fillId="0" borderId="1" xfId="5" applyFont="1" applyBorder="1" applyAlignment="1">
      <alignment vertical="center" wrapText="1"/>
    </xf>
    <xf numFmtId="41" fontId="15" fillId="0" borderId="43" xfId="5" applyFont="1" applyBorder="1" applyAlignment="1">
      <alignment vertical="center" wrapText="1"/>
    </xf>
    <xf numFmtId="186" fontId="15" fillId="0" borderId="4" xfId="0" applyNumberFormat="1" applyFont="1" applyBorder="1" applyAlignment="1">
      <alignment horizontal="left" vertical="center" wrapText="1"/>
    </xf>
    <xf numFmtId="186" fontId="15" fillId="0" borderId="2" xfId="0" applyNumberFormat="1" applyFont="1" applyBorder="1" applyAlignment="1">
      <alignment horizontal="left" vertical="center" wrapText="1"/>
    </xf>
    <xf numFmtId="186" fontId="15" fillId="0" borderId="1" xfId="0" applyNumberFormat="1" applyFont="1" applyBorder="1" applyAlignment="1">
      <alignment horizontal="left" vertical="center" wrapText="1"/>
    </xf>
    <xf numFmtId="186" fontId="59" fillId="10" borderId="8" xfId="0" applyNumberFormat="1" applyFont="1" applyFill="1" applyBorder="1" applyAlignment="1">
      <alignment horizontal="centerContinuous" vertical="center" wrapText="1"/>
    </xf>
    <xf numFmtId="186" fontId="59" fillId="10" borderId="0" xfId="0" applyNumberFormat="1" applyFont="1" applyFill="1" applyBorder="1" applyAlignment="1">
      <alignment horizontal="centerContinuous" vertical="center" wrapText="1"/>
    </xf>
    <xf numFmtId="41" fontId="59" fillId="10" borderId="0" xfId="5" applyFont="1" applyFill="1" applyBorder="1" applyAlignment="1">
      <alignment horizontal="centerContinuous" vertical="center" wrapText="1"/>
    </xf>
    <xf numFmtId="186" fontId="59" fillId="10" borderId="183" xfId="0" applyNumberFormat="1" applyFont="1" applyFill="1" applyBorder="1" applyAlignment="1">
      <alignment vertical="center" wrapText="1"/>
    </xf>
    <xf numFmtId="186" fontId="15" fillId="0" borderId="184" xfId="0" applyNumberFormat="1" applyFont="1" applyBorder="1" applyAlignment="1">
      <alignment vertical="center" wrapText="1"/>
    </xf>
    <xf numFmtId="186" fontId="15" fillId="0" borderId="109" xfId="0" applyNumberFormat="1" applyFont="1" applyBorder="1" applyAlignment="1">
      <alignment vertical="center" wrapText="1"/>
    </xf>
    <xf numFmtId="186" fontId="15" fillId="0" borderId="114" xfId="0" applyNumberFormat="1" applyFont="1" applyBorder="1" applyAlignment="1">
      <alignment vertical="center" wrapText="1"/>
    </xf>
    <xf numFmtId="186" fontId="15" fillId="0" borderId="52" xfId="0" applyNumberFormat="1" applyFont="1" applyBorder="1" applyAlignment="1">
      <alignment vertical="center" wrapText="1"/>
    </xf>
    <xf numFmtId="186" fontId="15" fillId="0" borderId="52" xfId="0" applyNumberFormat="1" applyFont="1" applyBorder="1" applyAlignment="1">
      <alignment horizontal="left" vertical="center" wrapText="1"/>
    </xf>
    <xf numFmtId="186" fontId="15" fillId="10" borderId="56" xfId="0" applyNumberFormat="1" applyFont="1" applyFill="1" applyBorder="1" applyAlignment="1">
      <alignment horizontal="centerContinuous" vertical="center" wrapText="1"/>
    </xf>
    <xf numFmtId="186" fontId="15" fillId="10" borderId="55" xfId="0" applyNumberFormat="1" applyFont="1" applyFill="1" applyBorder="1" applyAlignment="1">
      <alignment horizontal="centerContinuous" vertical="center" wrapText="1"/>
    </xf>
    <xf numFmtId="41" fontId="15" fillId="10" borderId="55" xfId="5" applyFont="1" applyFill="1" applyBorder="1" applyAlignment="1">
      <alignment horizontal="centerContinuous" vertical="center" wrapText="1"/>
    </xf>
    <xf numFmtId="186" fontId="15" fillId="10" borderId="104" xfId="0" applyNumberFormat="1" applyFont="1" applyFill="1" applyBorder="1" applyAlignment="1">
      <alignment vertical="center" wrapText="1"/>
    </xf>
    <xf numFmtId="186" fontId="59" fillId="9" borderId="105" xfId="0" applyNumberFormat="1" applyFont="1" applyFill="1" applyBorder="1" applyAlignment="1">
      <alignment horizontal="centerContinuous" vertical="center" wrapText="1"/>
    </xf>
    <xf numFmtId="186" fontId="59" fillId="9" borderId="80" xfId="0" applyNumberFormat="1" applyFont="1" applyFill="1" applyBorder="1" applyAlignment="1">
      <alignment horizontal="centerContinuous" vertical="center" wrapText="1"/>
    </xf>
    <xf numFmtId="177" fontId="59" fillId="9" borderId="106" xfId="0" applyNumberFormat="1" applyFont="1" applyFill="1" applyBorder="1" applyAlignment="1">
      <alignment vertical="center"/>
    </xf>
    <xf numFmtId="177" fontId="59" fillId="9" borderId="119" xfId="0" applyNumberFormat="1" applyFont="1" applyFill="1" applyBorder="1" applyAlignment="1">
      <alignment vertical="center"/>
    </xf>
    <xf numFmtId="177" fontId="59" fillId="9" borderId="110" xfId="0" applyNumberFormat="1" applyFont="1" applyFill="1" applyBorder="1" applyAlignment="1">
      <alignment vertical="center"/>
    </xf>
    <xf numFmtId="177" fontId="59" fillId="10" borderId="113" xfId="0" applyNumberFormat="1" applyFont="1" applyFill="1" applyBorder="1" applyAlignment="1">
      <alignment vertical="center"/>
    </xf>
    <xf numFmtId="177" fontId="59" fillId="10" borderId="121" xfId="0" applyNumberFormat="1" applyFont="1" applyFill="1" applyBorder="1" applyAlignment="1">
      <alignment vertical="center"/>
    </xf>
    <xf numFmtId="177" fontId="59" fillId="10" borderId="110" xfId="0" applyNumberFormat="1" applyFont="1" applyFill="1" applyBorder="1" applyAlignment="1">
      <alignment vertical="center"/>
    </xf>
    <xf numFmtId="177" fontId="59" fillId="10" borderId="40" xfId="0" applyNumberFormat="1" applyFont="1" applyFill="1" applyBorder="1" applyAlignment="1">
      <alignment vertical="center" wrapText="1"/>
    </xf>
    <xf numFmtId="186" fontId="15" fillId="0" borderId="55" xfId="0" applyNumberFormat="1" applyFont="1" applyBorder="1" applyAlignment="1">
      <alignment vertical="center" wrapText="1"/>
    </xf>
    <xf numFmtId="177" fontId="15" fillId="0" borderId="113" xfId="0" applyNumberFormat="1" applyFont="1" applyBorder="1" applyAlignment="1">
      <alignment vertical="center"/>
    </xf>
    <xf numFmtId="177" fontId="15" fillId="0" borderId="121" xfId="0" applyNumberFormat="1" applyFont="1" applyBorder="1" applyAlignment="1">
      <alignment vertical="center"/>
    </xf>
    <xf numFmtId="177" fontId="15" fillId="0" borderId="110" xfId="0" applyNumberFormat="1" applyFont="1" applyBorder="1" applyAlignment="1">
      <alignment vertical="center"/>
    </xf>
    <xf numFmtId="177" fontId="15" fillId="0" borderId="81" xfId="0" applyNumberFormat="1" applyFont="1" applyBorder="1" applyAlignment="1">
      <alignment vertical="center" wrapText="1"/>
    </xf>
    <xf numFmtId="177" fontId="15" fillId="0" borderId="50" xfId="0" applyNumberFormat="1" applyFont="1" applyBorder="1" applyAlignment="1">
      <alignment vertical="center" wrapText="1"/>
    </xf>
    <xf numFmtId="177" fontId="15" fillId="0" borderId="82" xfId="0" applyNumberFormat="1" applyFont="1" applyBorder="1" applyAlignment="1">
      <alignment vertical="center" wrapText="1"/>
    </xf>
    <xf numFmtId="186" fontId="15" fillId="0" borderId="19" xfId="0" quotePrefix="1" applyNumberFormat="1" applyFont="1" applyFill="1" applyBorder="1" applyAlignment="1">
      <alignment vertical="center" wrapText="1"/>
    </xf>
    <xf numFmtId="186" fontId="15" fillId="0" borderId="19" xfId="0" quotePrefix="1" applyNumberFormat="1" applyFont="1" applyBorder="1" applyAlignment="1">
      <alignment vertical="center" wrapText="1"/>
    </xf>
    <xf numFmtId="186" fontId="15" fillId="0" borderId="1" xfId="0" applyNumberFormat="1" applyFont="1" applyFill="1" applyBorder="1" applyAlignment="1">
      <alignment horizontal="right" vertical="center" wrapText="1"/>
    </xf>
    <xf numFmtId="186" fontId="15" fillId="0" borderId="1" xfId="0" applyNumberFormat="1" applyFont="1" applyBorder="1" applyAlignment="1">
      <alignment horizontal="right" vertical="center" wrapText="1"/>
    </xf>
    <xf numFmtId="186" fontId="15" fillId="0" borderId="43" xfId="0" applyNumberFormat="1" applyFont="1" applyBorder="1" applyAlignment="1">
      <alignment horizontal="right" vertical="center" wrapText="1"/>
    </xf>
    <xf numFmtId="177" fontId="15" fillId="0" borderId="81" xfId="0" applyNumberFormat="1" applyFont="1" applyBorder="1" applyAlignment="1">
      <alignment horizontal="right" vertical="center" wrapText="1"/>
    </xf>
    <xf numFmtId="177" fontId="15" fillId="0" borderId="50" xfId="0" applyNumberFormat="1" applyFont="1" applyBorder="1" applyAlignment="1">
      <alignment horizontal="right" vertical="center" wrapText="1"/>
    </xf>
    <xf numFmtId="177" fontId="15" fillId="0" borderId="82" xfId="0" applyNumberFormat="1" applyFont="1" applyBorder="1" applyAlignment="1">
      <alignment horizontal="right" vertical="center" wrapText="1"/>
    </xf>
    <xf numFmtId="177" fontId="59" fillId="10" borderId="122" xfId="0" applyNumberFormat="1" applyFont="1" applyFill="1" applyBorder="1" applyAlignment="1">
      <alignment vertical="center"/>
    </xf>
    <xf numFmtId="177" fontId="59" fillId="10" borderId="80" xfId="0" applyNumberFormat="1" applyFont="1" applyFill="1" applyBorder="1" applyAlignment="1">
      <alignment vertical="center" wrapText="1"/>
    </xf>
    <xf numFmtId="177" fontId="15" fillId="0" borderId="50" xfId="0" applyNumberFormat="1" applyFont="1" applyFill="1" applyBorder="1" applyAlignment="1">
      <alignment vertical="center" wrapText="1"/>
    </xf>
    <xf numFmtId="177" fontId="15" fillId="0" borderId="82" xfId="0" applyNumberFormat="1" applyFont="1" applyFill="1" applyBorder="1" applyAlignment="1">
      <alignment vertical="center" wrapText="1"/>
    </xf>
    <xf numFmtId="177" fontId="15" fillId="0" borderId="81" xfId="0" applyNumberFormat="1" applyFont="1" applyFill="1" applyBorder="1" applyAlignment="1">
      <alignment vertical="center" wrapText="1"/>
    </xf>
    <xf numFmtId="186" fontId="15" fillId="0" borderId="106" xfId="0" applyNumberFormat="1" applyFont="1" applyFill="1" applyBorder="1" applyAlignment="1">
      <alignment vertical="center" wrapText="1"/>
    </xf>
    <xf numFmtId="186" fontId="15" fillId="0" borderId="0" xfId="0" applyNumberFormat="1" applyFont="1" applyBorder="1" applyAlignment="1">
      <alignment horizontal="left" vertical="center" wrapText="1"/>
    </xf>
    <xf numFmtId="186" fontId="15" fillId="0" borderId="55" xfId="0" applyNumberFormat="1" applyFont="1" applyFill="1" applyBorder="1" applyAlignment="1">
      <alignment vertical="center" wrapText="1"/>
    </xf>
    <xf numFmtId="186" fontId="15" fillId="0" borderId="19" xfId="0" applyNumberFormat="1" applyFont="1" applyFill="1" applyBorder="1" applyAlignment="1">
      <alignment horizontal="justify" vertical="center" wrapText="1"/>
    </xf>
    <xf numFmtId="186" fontId="15" fillId="0" borderId="43" xfId="0" applyNumberFormat="1" applyFont="1" applyBorder="1" applyAlignment="1">
      <alignment vertical="center" wrapText="1"/>
    </xf>
    <xf numFmtId="177" fontId="15" fillId="0" borderId="123" xfId="0" applyNumberFormat="1" applyFont="1" applyBorder="1" applyAlignment="1">
      <alignment vertical="center"/>
    </xf>
    <xf numFmtId="0" fontId="60" fillId="0" borderId="0" xfId="0" applyFont="1" applyAlignment="1">
      <alignment horizontal="left" vertical="center"/>
    </xf>
    <xf numFmtId="41" fontId="18" fillId="0" borderId="0" xfId="0" applyNumberFormat="1" applyFont="1" applyAlignment="1">
      <alignment horizontal="left" vertical="center"/>
    </xf>
    <xf numFmtId="0" fontId="48" fillId="0" borderId="0" xfId="0" applyFont="1">
      <alignment vertical="center"/>
    </xf>
    <xf numFmtId="0" fontId="17" fillId="0" borderId="0" xfId="0" applyFont="1" applyAlignment="1">
      <alignment horizontal="left" vertical="center" indent="2"/>
    </xf>
    <xf numFmtId="0" fontId="61" fillId="0" borderId="0" xfId="0" applyFont="1">
      <alignment vertical="center"/>
    </xf>
    <xf numFmtId="0" fontId="16" fillId="0" borderId="0" xfId="0" applyFont="1" applyAlignment="1">
      <alignment horizontal="right" vertical="center"/>
    </xf>
    <xf numFmtId="0" fontId="18" fillId="0" borderId="0" xfId="0" applyFont="1">
      <alignment vertical="center"/>
    </xf>
    <xf numFmtId="0" fontId="62" fillId="0" borderId="42" xfId="0" applyFont="1" applyBorder="1" applyAlignment="1">
      <alignment horizontal="center" vertical="center" wrapText="1"/>
    </xf>
    <xf numFmtId="0" fontId="62" fillId="0" borderId="8" xfId="0" applyFont="1" applyBorder="1" applyAlignment="1">
      <alignment horizontal="center" vertical="center" wrapText="1"/>
    </xf>
    <xf numFmtId="0" fontId="62" fillId="0" borderId="75" xfId="0" applyFont="1" applyBorder="1" applyAlignment="1">
      <alignment horizontal="center" vertical="center" wrapText="1"/>
    </xf>
    <xf numFmtId="0" fontId="62" fillId="0" borderId="76" xfId="0" applyFont="1" applyBorder="1" applyAlignment="1">
      <alignment horizontal="center" vertical="center" wrapText="1"/>
    </xf>
    <xf numFmtId="0" fontId="62" fillId="0" borderId="56" xfId="0" quotePrefix="1" applyFont="1" applyBorder="1" applyAlignment="1">
      <alignment horizontal="center" vertical="center" wrapText="1"/>
    </xf>
    <xf numFmtId="0" fontId="62" fillId="0" borderId="19" xfId="0" quotePrefix="1" applyFont="1" applyBorder="1" applyAlignment="1">
      <alignment horizontal="center" vertical="center" wrapText="1"/>
    </xf>
    <xf numFmtId="0" fontId="62" fillId="0" borderId="4" xfId="0" quotePrefix="1" applyFont="1" applyBorder="1" applyAlignment="1">
      <alignment horizontal="center" vertical="center" wrapText="1"/>
    </xf>
    <xf numFmtId="185" fontId="64" fillId="9" borderId="50" xfId="0" applyNumberFormat="1" applyFont="1" applyFill="1" applyBorder="1" applyAlignment="1">
      <alignment vertical="center" shrinkToFit="1"/>
    </xf>
    <xf numFmtId="185" fontId="64" fillId="9" borderId="82" xfId="0" applyNumberFormat="1" applyFont="1" applyFill="1" applyBorder="1" applyAlignment="1">
      <alignment vertical="center" shrinkToFit="1"/>
    </xf>
    <xf numFmtId="185" fontId="64" fillId="9" borderId="137" xfId="0" applyNumberFormat="1" applyFont="1" applyFill="1" applyBorder="1" applyAlignment="1">
      <alignment vertical="center" shrinkToFit="1"/>
    </xf>
    <xf numFmtId="185" fontId="64" fillId="9" borderId="81" xfId="0" applyNumberFormat="1" applyFont="1" applyFill="1" applyBorder="1" applyAlignment="1">
      <alignment vertical="center" shrinkToFit="1"/>
    </xf>
    <xf numFmtId="185" fontId="64" fillId="9" borderId="92" xfId="0" applyNumberFormat="1" applyFont="1" applyFill="1" applyBorder="1" applyAlignment="1">
      <alignment vertical="center" shrinkToFit="1"/>
    </xf>
    <xf numFmtId="41" fontId="62" fillId="2" borderId="1" xfId="0" applyNumberFormat="1" applyFont="1" applyFill="1" applyBorder="1" applyAlignment="1">
      <alignment vertical="center" shrinkToFit="1"/>
    </xf>
    <xf numFmtId="41" fontId="62" fillId="2" borderId="2" xfId="0" applyNumberFormat="1" applyFont="1" applyFill="1" applyBorder="1" applyAlignment="1">
      <alignment vertical="center" shrinkToFit="1"/>
    </xf>
    <xf numFmtId="185" fontId="64" fillId="2" borderId="50" xfId="0" applyNumberFormat="1" applyFont="1" applyFill="1" applyBorder="1" applyAlignment="1">
      <alignment vertical="center" shrinkToFit="1"/>
    </xf>
    <xf numFmtId="185" fontId="64" fillId="2" borderId="82" xfId="0" applyNumberFormat="1" applyFont="1" applyFill="1" applyBorder="1" applyAlignment="1">
      <alignment vertical="center" shrinkToFit="1"/>
    </xf>
    <xf numFmtId="185" fontId="64" fillId="2" borderId="137" xfId="0" applyNumberFormat="1" applyFont="1" applyFill="1" applyBorder="1" applyAlignment="1">
      <alignment vertical="center" shrinkToFit="1"/>
    </xf>
    <xf numFmtId="185" fontId="64" fillId="2" borderId="81" xfId="0" applyNumberFormat="1" applyFont="1" applyFill="1" applyBorder="1" applyAlignment="1">
      <alignment vertical="center" shrinkToFit="1"/>
    </xf>
    <xf numFmtId="185" fontId="64" fillId="2" borderId="92" xfId="0" applyNumberFormat="1" applyFont="1" applyFill="1" applyBorder="1" applyAlignment="1">
      <alignment vertical="center" shrinkToFit="1"/>
    </xf>
    <xf numFmtId="0" fontId="64" fillId="0" borderId="43" xfId="11" applyFont="1" applyFill="1" applyBorder="1" applyAlignment="1">
      <alignment horizontal="center" vertical="center" wrapText="1"/>
    </xf>
    <xf numFmtId="0" fontId="62" fillId="0" borderId="2" xfId="0" applyFont="1" applyFill="1" applyBorder="1" applyAlignment="1">
      <alignment horizontal="center" vertical="center" shrinkToFit="1"/>
    </xf>
    <xf numFmtId="0" fontId="62" fillId="3" borderId="2" xfId="0" quotePrefix="1" applyFont="1" applyFill="1" applyBorder="1" applyAlignment="1">
      <alignment horizontal="center" vertical="center" shrinkToFit="1"/>
    </xf>
    <xf numFmtId="185" fontId="64" fillId="0" borderId="136" xfId="0" applyNumberFormat="1" applyFont="1" applyFill="1" applyBorder="1" applyAlignment="1">
      <alignment vertical="center" shrinkToFit="1"/>
    </xf>
    <xf numFmtId="3" fontId="62" fillId="3" borderId="1" xfId="0" applyNumberFormat="1" applyFont="1" applyFill="1" applyBorder="1" applyAlignment="1">
      <alignment horizontal="center" vertical="center" shrinkToFit="1"/>
    </xf>
    <xf numFmtId="0" fontId="62" fillId="3" borderId="3" xfId="0" quotePrefix="1" applyFont="1" applyFill="1" applyBorder="1" applyAlignment="1">
      <alignment horizontal="center" vertical="center" shrinkToFit="1"/>
    </xf>
    <xf numFmtId="185" fontId="64" fillId="3" borderId="50" xfId="0" applyNumberFormat="1" applyFont="1" applyFill="1" applyBorder="1" applyAlignment="1">
      <alignment vertical="center" shrinkToFit="1"/>
    </xf>
    <xf numFmtId="185" fontId="64" fillId="0" borderId="50" xfId="0" applyNumberFormat="1" applyFont="1" applyFill="1" applyBorder="1" applyAlignment="1">
      <alignment vertical="center" shrinkToFit="1"/>
    </xf>
    <xf numFmtId="185" fontId="64" fillId="0" borderId="82" xfId="0" applyNumberFormat="1" applyFont="1" applyFill="1" applyBorder="1" applyAlignment="1">
      <alignment vertical="center" shrinkToFit="1"/>
    </xf>
    <xf numFmtId="185" fontId="64" fillId="0" borderId="137" xfId="0" applyNumberFormat="1" applyFont="1" applyFill="1" applyBorder="1" applyAlignment="1">
      <alignment vertical="center" shrinkToFit="1"/>
    </xf>
    <xf numFmtId="185" fontId="64" fillId="0" borderId="81" xfId="0" applyNumberFormat="1" applyFont="1" applyFill="1" applyBorder="1" applyAlignment="1">
      <alignment vertical="center" shrinkToFit="1"/>
    </xf>
    <xf numFmtId="185" fontId="64" fillId="0" borderId="92" xfId="0" applyNumberFormat="1" applyFont="1" applyFill="1" applyBorder="1" applyAlignment="1">
      <alignment vertical="center" shrinkToFit="1"/>
    </xf>
    <xf numFmtId="176" fontId="15" fillId="0" borderId="0" xfId="6" applyNumberFormat="1" applyFont="1">
      <alignment vertical="center"/>
    </xf>
    <xf numFmtId="176" fontId="16" fillId="0" borderId="0" xfId="6" applyNumberFormat="1" applyFont="1">
      <alignment vertical="center"/>
    </xf>
    <xf numFmtId="41" fontId="16" fillId="0" borderId="0" xfId="5" applyFont="1">
      <alignment vertical="center"/>
    </xf>
    <xf numFmtId="184" fontId="16" fillId="0" borderId="0" xfId="0" applyNumberFormat="1" applyFont="1">
      <alignment vertical="center"/>
    </xf>
    <xf numFmtId="3" fontId="62" fillId="3" borderId="1" xfId="0" applyNumberFormat="1" applyFont="1" applyFill="1" applyBorder="1" applyAlignment="1">
      <alignment vertical="center" shrinkToFit="1"/>
    </xf>
    <xf numFmtId="3" fontId="62" fillId="3" borderId="42" xfId="0" applyNumberFormat="1" applyFont="1" applyFill="1" applyBorder="1" applyAlignment="1">
      <alignment horizontal="center" vertical="center" shrinkToFit="1"/>
    </xf>
    <xf numFmtId="185" fontId="64" fillId="3" borderId="83" xfId="0" applyNumberFormat="1" applyFont="1" applyFill="1" applyBorder="1" applyAlignment="1">
      <alignment vertical="center" shrinkToFit="1"/>
    </xf>
    <xf numFmtId="0" fontId="48" fillId="3" borderId="186" xfId="3071" applyFont="1" applyFill="1" applyBorder="1" applyAlignment="1">
      <alignment horizontal="left" vertical="center" wrapText="1"/>
    </xf>
    <xf numFmtId="185" fontId="64" fillId="3" borderId="109" xfId="0" applyNumberFormat="1" applyFont="1" applyFill="1" applyBorder="1" applyAlignment="1">
      <alignment vertical="center" shrinkToFit="1"/>
    </xf>
    <xf numFmtId="0" fontId="16" fillId="0" borderId="0" xfId="0" applyFont="1" applyFill="1">
      <alignment vertical="center"/>
    </xf>
    <xf numFmtId="0" fontId="48" fillId="3" borderId="186" xfId="3071" applyFont="1" applyFill="1" applyBorder="1" applyAlignment="1">
      <alignment horizontal="left" vertical="center" wrapText="1" shrinkToFit="1"/>
    </xf>
    <xf numFmtId="0" fontId="62" fillId="3" borderId="2" xfId="0" applyFont="1" applyFill="1" applyBorder="1" applyAlignment="1">
      <alignment horizontal="center" vertical="center" shrinkToFit="1"/>
    </xf>
    <xf numFmtId="0" fontId="62" fillId="3" borderId="57" xfId="0" quotePrefix="1" applyFont="1" applyFill="1" applyBorder="1" applyAlignment="1">
      <alignment horizontal="center" vertical="center" shrinkToFit="1"/>
    </xf>
    <xf numFmtId="3" fontId="62" fillId="3" borderId="19" xfId="0" applyNumberFormat="1" applyFont="1" applyFill="1" applyBorder="1" applyAlignment="1">
      <alignment horizontal="center" vertical="center" shrinkToFit="1"/>
    </xf>
    <xf numFmtId="185" fontId="64" fillId="3" borderId="48" xfId="0" applyNumberFormat="1" applyFont="1" applyFill="1" applyBorder="1" applyAlignment="1">
      <alignment vertical="center" shrinkToFit="1"/>
    </xf>
    <xf numFmtId="0" fontId="62" fillId="0" borderId="43" xfId="0" applyFont="1" applyFill="1" applyBorder="1" applyAlignment="1">
      <alignment horizontal="center" vertical="center" wrapText="1"/>
    </xf>
    <xf numFmtId="0" fontId="62" fillId="3" borderId="36" xfId="0" quotePrefix="1" applyFont="1" applyFill="1" applyBorder="1" applyAlignment="1">
      <alignment horizontal="center" vertical="center" shrinkToFit="1"/>
    </xf>
    <xf numFmtId="41" fontId="62" fillId="2" borderId="4" xfId="0" applyNumberFormat="1" applyFont="1" applyFill="1" applyBorder="1" applyAlignment="1">
      <alignment vertical="center" shrinkToFit="1"/>
    </xf>
    <xf numFmtId="3" fontId="62" fillId="0" borderId="109" xfId="0" applyNumberFormat="1" applyFont="1" applyBorder="1" applyAlignment="1">
      <alignment vertical="center" shrinkToFit="1"/>
    </xf>
    <xf numFmtId="0" fontId="62" fillId="3" borderId="2" xfId="0" applyFont="1" applyFill="1" applyBorder="1" applyAlignment="1">
      <alignment vertical="center" shrinkToFit="1"/>
    </xf>
    <xf numFmtId="185" fontId="64" fillId="3" borderId="54" xfId="0" applyNumberFormat="1" applyFont="1" applyFill="1" applyBorder="1" applyAlignment="1">
      <alignment vertical="center" shrinkToFit="1"/>
    </xf>
    <xf numFmtId="185" fontId="64" fillId="0" borderId="54" xfId="0" applyNumberFormat="1" applyFont="1" applyFill="1" applyBorder="1" applyAlignment="1">
      <alignment vertical="center" shrinkToFit="1"/>
    </xf>
    <xf numFmtId="41" fontId="62" fillId="0" borderId="2" xfId="0" applyNumberFormat="1" applyFont="1" applyBorder="1" applyAlignment="1">
      <alignment horizontal="center" vertical="center" shrinkToFit="1"/>
    </xf>
    <xf numFmtId="185" fontId="64" fillId="0" borderId="134" xfId="0" applyNumberFormat="1" applyFont="1" applyFill="1" applyBorder="1" applyAlignment="1">
      <alignment vertical="center" shrinkToFit="1"/>
    </xf>
    <xf numFmtId="185" fontId="64" fillId="0" borderId="138" xfId="0" applyNumberFormat="1" applyFont="1" applyFill="1" applyBorder="1" applyAlignment="1">
      <alignment vertical="center" shrinkToFit="1"/>
    </xf>
    <xf numFmtId="185" fontId="64" fillId="0" borderId="139" xfId="0" applyNumberFormat="1" applyFont="1" applyFill="1" applyBorder="1" applyAlignment="1">
      <alignment vertical="center" shrinkToFit="1"/>
    </xf>
    <xf numFmtId="185" fontId="64" fillId="0" borderId="90" xfId="0" applyNumberFormat="1" applyFont="1" applyFill="1" applyBorder="1" applyAlignment="1">
      <alignment vertical="center" shrinkToFit="1"/>
    </xf>
    <xf numFmtId="0" fontId="48" fillId="0" borderId="0" xfId="0" applyFont="1" applyBorder="1">
      <alignment vertical="center"/>
    </xf>
    <xf numFmtId="41" fontId="62" fillId="0" borderId="0" xfId="5" applyFont="1" applyBorder="1" applyAlignment="1">
      <alignment vertical="center" wrapText="1"/>
    </xf>
    <xf numFmtId="41" fontId="62" fillId="0" borderId="0" xfId="5" applyFont="1" applyBorder="1" applyAlignment="1">
      <alignment vertical="center"/>
    </xf>
    <xf numFmtId="41" fontId="48" fillId="0" borderId="0" xfId="5" applyFont="1">
      <alignment vertical="center"/>
    </xf>
    <xf numFmtId="0" fontId="48" fillId="0" borderId="0" xfId="0" quotePrefix="1" applyFont="1">
      <alignment vertical="center"/>
    </xf>
    <xf numFmtId="0" fontId="48" fillId="0" borderId="0" xfId="7" applyFont="1" applyProtection="1">
      <alignment vertical="center"/>
    </xf>
    <xf numFmtId="0" fontId="47" fillId="0" borderId="0" xfId="7" applyFont="1" applyAlignment="1" applyProtection="1">
      <alignment horizontal="left" vertical="center"/>
    </xf>
    <xf numFmtId="0" fontId="67" fillId="0" borderId="0" xfId="7" applyFont="1" applyAlignment="1" applyProtection="1">
      <alignment horizontal="centerContinuous" vertical="center"/>
    </xf>
    <xf numFmtId="0" fontId="48" fillId="0" borderId="82" xfId="7" applyFont="1" applyBorder="1" applyProtection="1">
      <alignment vertical="center"/>
    </xf>
    <xf numFmtId="0" fontId="48" fillId="0" borderId="80" xfId="7" applyFont="1" applyBorder="1" applyProtection="1">
      <alignment vertical="center"/>
    </xf>
    <xf numFmtId="0" fontId="48" fillId="0" borderId="81" xfId="7" applyFont="1" applyBorder="1" applyProtection="1">
      <alignment vertical="center"/>
    </xf>
    <xf numFmtId="0" fontId="68" fillId="0" borderId="50" xfId="7" applyFont="1" applyBorder="1" applyAlignment="1" applyProtection="1">
      <alignment horizontal="center" vertical="center"/>
    </xf>
    <xf numFmtId="41" fontId="68" fillId="3" borderId="50" xfId="5" applyFont="1" applyFill="1" applyBorder="1" applyAlignment="1">
      <alignment vertical="center"/>
    </xf>
    <xf numFmtId="0" fontId="68" fillId="0" borderId="50" xfId="7" applyFont="1" applyBorder="1" applyAlignment="1" applyProtection="1">
      <alignment horizontal="center" vertical="center" wrapText="1"/>
    </xf>
    <xf numFmtId="3" fontId="68" fillId="0" borderId="50" xfId="7" applyNumberFormat="1" applyFont="1" applyFill="1" applyBorder="1" applyAlignment="1" applyProtection="1">
      <alignment horizontal="center" vertical="center"/>
    </xf>
    <xf numFmtId="3" fontId="48" fillId="3" borderId="83" xfId="7" applyNumberFormat="1" applyFont="1" applyFill="1" applyBorder="1" applyAlignment="1" applyProtection="1">
      <alignment horizontal="center" vertical="center"/>
    </xf>
    <xf numFmtId="0" fontId="48" fillId="0" borderId="0" xfId="7" applyFont="1" applyBorder="1" applyProtection="1">
      <alignment vertical="center"/>
    </xf>
    <xf numFmtId="0" fontId="68" fillId="0" borderId="50" xfId="7" applyFont="1" applyBorder="1" applyAlignment="1" applyProtection="1">
      <alignment horizontal="center" vertical="center"/>
    </xf>
    <xf numFmtId="0" fontId="48" fillId="0" borderId="50" xfId="7" applyFont="1" applyBorder="1" applyAlignment="1" applyProtection="1">
      <alignment horizontal="center" vertical="center"/>
    </xf>
    <xf numFmtId="0" fontId="48" fillId="0" borderId="156" xfId="7" applyFont="1" applyBorder="1" applyAlignment="1" applyProtection="1">
      <alignment horizontal="center" vertical="center"/>
    </xf>
    <xf numFmtId="0" fontId="48" fillId="3" borderId="151" xfId="7" applyFont="1" applyFill="1" applyBorder="1" applyAlignment="1" applyProtection="1">
      <alignment horizontal="center" vertical="center"/>
    </xf>
    <xf numFmtId="0" fontId="48" fillId="7" borderId="151" xfId="7" applyFont="1" applyFill="1" applyBorder="1" applyAlignment="1" applyProtection="1">
      <alignment horizontal="center" vertical="center"/>
    </xf>
    <xf numFmtId="0" fontId="68" fillId="0" borderId="151" xfId="7" applyFont="1" applyBorder="1" applyAlignment="1" applyProtection="1">
      <alignment horizontal="center" vertical="center"/>
    </xf>
    <xf numFmtId="0" fontId="48" fillId="3" borderId="151" xfId="7" applyFont="1" applyFill="1" applyBorder="1" applyAlignment="1" applyProtection="1">
      <alignment horizontal="center" vertical="center" shrinkToFit="1"/>
    </xf>
    <xf numFmtId="0" fontId="48" fillId="7" borderId="151" xfId="7" applyFont="1" applyFill="1" applyBorder="1" applyAlignment="1" applyProtection="1">
      <alignment horizontal="center" vertical="center" shrinkToFit="1"/>
    </xf>
    <xf numFmtId="0" fontId="68" fillId="6" borderId="82" xfId="7" applyFont="1" applyFill="1" applyBorder="1" applyAlignment="1" applyProtection="1">
      <alignment horizontal="center" vertical="center"/>
    </xf>
    <xf numFmtId="0" fontId="68" fillId="6" borderId="50" xfId="7" applyFont="1" applyFill="1" applyBorder="1" applyAlignment="1" applyProtection="1">
      <alignment horizontal="center" vertical="center"/>
    </xf>
    <xf numFmtId="0" fontId="68" fillId="0" borderId="50" xfId="7" applyFont="1" applyFill="1" applyBorder="1" applyAlignment="1">
      <alignment horizontal="center" vertical="center"/>
    </xf>
    <xf numFmtId="41" fontId="64" fillId="0" borderId="50" xfId="5" applyFont="1" applyFill="1" applyBorder="1" applyAlignment="1">
      <alignment vertical="center" shrinkToFit="1"/>
    </xf>
    <xf numFmtId="41" fontId="64" fillId="3" borderId="50" xfId="5" applyFont="1" applyFill="1" applyBorder="1" applyAlignment="1">
      <alignment vertical="center" shrinkToFit="1"/>
    </xf>
    <xf numFmtId="199" fontId="48" fillId="0" borderId="82" xfId="5" applyNumberFormat="1" applyFont="1" applyFill="1" applyBorder="1" applyAlignment="1" applyProtection="1">
      <alignment vertical="center"/>
    </xf>
    <xf numFmtId="41" fontId="48" fillId="0" borderId="80" xfId="5" applyFont="1" applyFill="1" applyBorder="1" applyAlignment="1" applyProtection="1">
      <alignment vertical="center"/>
    </xf>
    <xf numFmtId="41" fontId="48" fillId="0" borderId="81" xfId="5" applyFont="1" applyFill="1" applyBorder="1" applyAlignment="1" applyProtection="1">
      <alignment vertical="center"/>
    </xf>
    <xf numFmtId="41" fontId="64" fillId="7" borderId="50" xfId="5" applyFont="1" applyFill="1" applyBorder="1" applyAlignment="1">
      <alignment vertical="center" shrinkToFit="1"/>
    </xf>
    <xf numFmtId="41" fontId="69" fillId="0" borderId="50" xfId="5" applyFont="1" applyFill="1" applyBorder="1" applyAlignment="1">
      <alignment vertical="center" shrinkToFit="1"/>
    </xf>
    <xf numFmtId="41" fontId="68" fillId="9" borderId="82" xfId="5" applyFont="1" applyFill="1" applyBorder="1" applyAlignment="1" applyProtection="1">
      <alignment horizontal="center" vertical="center"/>
    </xf>
    <xf numFmtId="41" fontId="68" fillId="9" borderId="50" xfId="5" applyFont="1" applyFill="1" applyBorder="1" applyAlignment="1" applyProtection="1">
      <alignment horizontal="center" vertical="center"/>
    </xf>
    <xf numFmtId="41" fontId="68" fillId="0" borderId="80" xfId="5" applyFont="1" applyFill="1" applyBorder="1" applyAlignment="1" applyProtection="1">
      <alignment vertical="center"/>
    </xf>
    <xf numFmtId="41" fontId="68" fillId="0" borderId="81" xfId="5" applyFont="1" applyFill="1" applyBorder="1" applyAlignment="1" applyProtection="1">
      <alignment vertical="center"/>
    </xf>
    <xf numFmtId="0" fontId="68" fillId="0" borderId="50" xfId="7" applyFont="1" applyFill="1" applyBorder="1" applyAlignment="1" applyProtection="1">
      <alignment horizontal="center" vertical="center" wrapText="1"/>
    </xf>
    <xf numFmtId="199" fontId="68" fillId="0" borderId="82" xfId="5" applyNumberFormat="1" applyFont="1" applyFill="1" applyBorder="1" applyAlignment="1" applyProtection="1">
      <alignment vertical="center"/>
    </xf>
    <xf numFmtId="0" fontId="68" fillId="0" borderId="50" xfId="7" applyFont="1" applyFill="1" applyBorder="1" applyAlignment="1" applyProtection="1">
      <alignment horizontal="center" vertical="center"/>
    </xf>
    <xf numFmtId="41" fontId="69" fillId="9" borderId="50" xfId="5" applyFont="1" applyFill="1" applyBorder="1" applyAlignment="1">
      <alignment vertical="center" shrinkToFit="1"/>
    </xf>
    <xf numFmtId="41" fontId="68" fillId="9" borderId="80" xfId="5" applyFont="1" applyFill="1" applyBorder="1" applyAlignment="1" applyProtection="1">
      <alignment horizontal="center" vertical="center"/>
    </xf>
    <xf numFmtId="41" fontId="68" fillId="9" borderId="81" xfId="5" applyFont="1" applyFill="1" applyBorder="1" applyAlignment="1" applyProtection="1">
      <alignment horizontal="center" vertical="center"/>
    </xf>
    <xf numFmtId="41" fontId="68" fillId="9" borderId="82" xfId="5" applyFont="1" applyFill="1" applyBorder="1" applyAlignment="1" applyProtection="1">
      <alignment vertical="center"/>
    </xf>
    <xf numFmtId="41" fontId="68" fillId="9" borderId="80" xfId="5" applyFont="1" applyFill="1" applyBorder="1" applyAlignment="1" applyProtection="1">
      <alignment vertical="center"/>
    </xf>
    <xf numFmtId="41" fontId="68" fillId="9" borderId="81" xfId="5" applyFont="1" applyFill="1" applyBorder="1" applyAlignment="1" applyProtection="1">
      <alignment vertical="center"/>
    </xf>
    <xf numFmtId="0" fontId="68" fillId="0" borderId="0" xfId="7" applyFont="1" applyBorder="1" applyProtection="1">
      <alignment vertical="center"/>
    </xf>
    <xf numFmtId="0" fontId="68" fillId="0" borderId="0" xfId="7" applyFont="1" applyProtection="1">
      <alignment vertical="center"/>
    </xf>
    <xf numFmtId="41" fontId="64" fillId="44" borderId="50" xfId="5" applyFont="1" applyFill="1" applyBorder="1" applyAlignment="1">
      <alignment vertical="center" shrinkToFit="1"/>
    </xf>
    <xf numFmtId="41" fontId="48" fillId="3" borderId="50" xfId="5" applyFont="1" applyFill="1" applyBorder="1" applyAlignment="1" applyProtection="1">
      <alignment vertical="center"/>
    </xf>
    <xf numFmtId="41" fontId="69" fillId="9" borderId="49" xfId="5" applyFont="1" applyFill="1" applyBorder="1" applyAlignment="1">
      <alignment vertical="center" shrinkToFit="1"/>
    </xf>
    <xf numFmtId="41" fontId="68" fillId="9" borderId="130" xfId="5" applyFont="1" applyFill="1" applyBorder="1" applyAlignment="1" applyProtection="1">
      <alignment horizontal="center" vertical="center"/>
    </xf>
    <xf numFmtId="41" fontId="68" fillId="9" borderId="166" xfId="5" applyFont="1" applyFill="1" applyBorder="1" applyAlignment="1" applyProtection="1">
      <alignment horizontal="center" vertical="center"/>
    </xf>
    <xf numFmtId="41" fontId="68" fillId="9" borderId="64" xfId="5" applyFont="1" applyFill="1" applyBorder="1" applyAlignment="1" applyProtection="1">
      <alignment horizontal="center" vertical="center"/>
    </xf>
    <xf numFmtId="41" fontId="68" fillId="9" borderId="130" xfId="5" applyFont="1" applyFill="1" applyBorder="1" applyAlignment="1" applyProtection="1">
      <alignment vertical="center"/>
    </xf>
    <xf numFmtId="41" fontId="68" fillId="9" borderId="166" xfId="5" applyFont="1" applyFill="1" applyBorder="1" applyAlignment="1" applyProtection="1">
      <alignment vertical="center"/>
    </xf>
    <xf numFmtId="41" fontId="68" fillId="9" borderId="64" xfId="5" applyFont="1" applyFill="1" applyBorder="1" applyAlignment="1" applyProtection="1">
      <alignment vertical="center"/>
    </xf>
    <xf numFmtId="185" fontId="64" fillId="0" borderId="0" xfId="0" applyNumberFormat="1" applyFont="1" applyBorder="1" applyAlignment="1">
      <alignment vertical="center"/>
    </xf>
    <xf numFmtId="185" fontId="48" fillId="0" borderId="0" xfId="7" applyNumberFormat="1" applyFont="1" applyProtection="1">
      <alignment vertical="center"/>
    </xf>
    <xf numFmtId="184" fontId="71" fillId="0" borderId="0" xfId="0" applyNumberFormat="1" applyFont="1" applyAlignment="1">
      <alignment horizontal="center" vertical="center"/>
    </xf>
    <xf numFmtId="41" fontId="48" fillId="0" borderId="0" xfId="5" applyFont="1" applyAlignment="1" applyProtection="1">
      <alignment vertical="center"/>
    </xf>
    <xf numFmtId="41" fontId="62" fillId="0" borderId="0" xfId="5" applyFont="1" applyFill="1" applyBorder="1" applyAlignment="1" applyProtection="1">
      <alignment vertical="center"/>
    </xf>
    <xf numFmtId="41" fontId="62" fillId="0" borderId="0" xfId="5" applyFont="1" applyBorder="1" applyAlignment="1" applyProtection="1">
      <alignment vertical="center"/>
    </xf>
    <xf numFmtId="185" fontId="64" fillId="7" borderId="50" xfId="0" applyNumberFormat="1" applyFont="1" applyFill="1" applyBorder="1" applyAlignment="1">
      <alignment vertical="center" shrinkToFit="1"/>
    </xf>
    <xf numFmtId="185" fontId="64" fillId="7" borderId="54" xfId="0" applyNumberFormat="1" applyFont="1" applyFill="1" applyBorder="1" applyAlignment="1">
      <alignment vertical="center" shrinkToFit="1"/>
    </xf>
    <xf numFmtId="0" fontId="62" fillId="0" borderId="2" xfId="0" applyFont="1" applyBorder="1" applyAlignment="1">
      <alignment horizontal="center" vertical="center" shrinkToFit="1"/>
    </xf>
    <xf numFmtId="0" fontId="48" fillId="7" borderId="83" xfId="7" applyFont="1" applyFill="1" applyBorder="1" applyAlignment="1">
      <alignment horizontal="center" vertical="center"/>
    </xf>
    <xf numFmtId="176" fontId="68" fillId="0" borderId="50" xfId="6" applyNumberFormat="1" applyFont="1" applyBorder="1">
      <alignment vertical="center"/>
    </xf>
    <xf numFmtId="0" fontId="68" fillId="0" borderId="50" xfId="7" applyFont="1" applyBorder="1" applyAlignment="1">
      <alignment horizontal="center" vertical="center"/>
    </xf>
    <xf numFmtId="186" fontId="57" fillId="0" borderId="0" xfId="0" applyNumberFormat="1" applyFont="1">
      <alignment vertical="center"/>
    </xf>
    <xf numFmtId="186" fontId="15" fillId="0" borderId="0" xfId="0" applyNumberFormat="1" applyFont="1">
      <alignment vertical="center"/>
    </xf>
    <xf numFmtId="0" fontId="62" fillId="0" borderId="50" xfId="0" applyFont="1" applyBorder="1" applyAlignment="1">
      <alignment horizontal="justify" vertical="center"/>
    </xf>
    <xf numFmtId="41" fontId="15" fillId="0" borderId="50" xfId="5" applyFont="1" applyBorder="1" applyAlignment="1">
      <alignment vertical="center" wrapText="1"/>
    </xf>
    <xf numFmtId="201" fontId="15" fillId="0" borderId="2" xfId="5" applyNumberFormat="1" applyFont="1" applyBorder="1">
      <alignment vertical="center"/>
    </xf>
    <xf numFmtId="186" fontId="15" fillId="0" borderId="50" xfId="0" applyNumberFormat="1" applyFont="1" applyBorder="1" applyAlignment="1">
      <alignment horizontal="left" vertical="center" wrapText="1"/>
    </xf>
    <xf numFmtId="186" fontId="59" fillId="10" borderId="50" xfId="0" applyNumberFormat="1" applyFont="1" applyFill="1" applyBorder="1" applyAlignment="1">
      <alignment horizontal="centerContinuous" vertical="center" wrapText="1"/>
    </xf>
    <xf numFmtId="41" fontId="59" fillId="10" borderId="50" xfId="5" applyFont="1" applyFill="1" applyBorder="1" applyAlignment="1">
      <alignment vertical="center" wrapText="1"/>
    </xf>
    <xf numFmtId="201" fontId="59" fillId="10" borderId="2" xfId="5" applyNumberFormat="1" applyFont="1" applyFill="1" applyBorder="1">
      <alignment vertical="center"/>
    </xf>
    <xf numFmtId="186" fontId="15" fillId="0" borderId="83" xfId="0" applyNumberFormat="1" applyFont="1" applyBorder="1">
      <alignment vertical="center"/>
    </xf>
    <xf numFmtId="186" fontId="15" fillId="0" borderId="68" xfId="0" applyNumberFormat="1" applyFont="1" applyBorder="1">
      <alignment vertical="center"/>
    </xf>
    <xf numFmtId="186" fontId="15" fillId="0" borderId="83" xfId="0" applyNumberFormat="1" applyFont="1" applyBorder="1" applyAlignment="1">
      <alignment vertical="center" wrapText="1"/>
    </xf>
    <xf numFmtId="41" fontId="59" fillId="9" borderId="50" xfId="5" applyFont="1" applyFill="1" applyBorder="1" applyAlignment="1">
      <alignment vertical="center" wrapText="1"/>
    </xf>
    <xf numFmtId="201" fontId="59" fillId="9" borderId="2" xfId="5" applyNumberFormat="1" applyFont="1" applyFill="1" applyBorder="1">
      <alignment vertical="center"/>
    </xf>
    <xf numFmtId="0" fontId="48" fillId="0" borderId="0" xfId="1725" applyFont="1">
      <alignment vertical="center"/>
    </xf>
    <xf numFmtId="185" fontId="64" fillId="5" borderId="50" xfId="0" applyNumberFormat="1" applyFont="1" applyFill="1" applyBorder="1" applyAlignment="1">
      <alignment vertical="center" shrinkToFit="1"/>
    </xf>
    <xf numFmtId="185" fontId="64" fillId="5" borderId="54" xfId="0" applyNumberFormat="1" applyFont="1" applyFill="1" applyBorder="1" applyAlignment="1">
      <alignment vertical="center" shrinkToFit="1"/>
    </xf>
    <xf numFmtId="0" fontId="19" fillId="0" borderId="0" xfId="0" applyFont="1" applyBorder="1" applyAlignment="1">
      <alignment horizontal="center" vertical="center"/>
    </xf>
    <xf numFmtId="0" fontId="72" fillId="0" borderId="0" xfId="0" applyFont="1" applyBorder="1" applyAlignment="1">
      <alignment horizontal="center" vertical="center"/>
    </xf>
    <xf numFmtId="10" fontId="15" fillId="0" borderId="0" xfId="6" applyNumberFormat="1" applyFont="1">
      <alignment vertical="center"/>
    </xf>
    <xf numFmtId="10" fontId="16" fillId="0" borderId="0" xfId="6" applyNumberFormat="1" applyFont="1">
      <alignment vertical="center"/>
    </xf>
    <xf numFmtId="10" fontId="65" fillId="0" borderId="0" xfId="6" applyNumberFormat="1" applyFont="1">
      <alignment vertical="center"/>
    </xf>
    <xf numFmtId="41" fontId="62" fillId="2" borderId="4" xfId="0" applyNumberFormat="1" applyFont="1" applyFill="1" applyBorder="1" applyAlignment="1">
      <alignment horizontal="center" vertical="center" shrinkToFit="1"/>
    </xf>
    <xf numFmtId="0" fontId="73" fillId="0" borderId="0" xfId="0" applyFont="1" applyAlignment="1">
      <alignment horizontal="centerContinuous" vertical="center"/>
    </xf>
    <xf numFmtId="0" fontId="16" fillId="0" borderId="0" xfId="0" applyFont="1" applyAlignment="1">
      <alignment horizontal="centerContinuous" vertical="center"/>
    </xf>
    <xf numFmtId="0" fontId="16" fillId="0" borderId="0" xfId="0" applyFont="1" applyBorder="1" applyAlignment="1">
      <alignment horizontal="centerContinuous" vertical="center"/>
    </xf>
    <xf numFmtId="0" fontId="17" fillId="0" borderId="0" xfId="0" applyFont="1" applyAlignment="1">
      <alignment horizontal="left" vertical="center"/>
    </xf>
    <xf numFmtId="0" fontId="17" fillId="0" borderId="0" xfId="0" applyFont="1" applyAlignment="1">
      <alignment horizontal="centerContinuous" vertical="center"/>
    </xf>
    <xf numFmtId="0" fontId="17" fillId="0" borderId="0" xfId="0" applyFont="1" applyAlignment="1">
      <alignment vertical="center"/>
    </xf>
    <xf numFmtId="0" fontId="17" fillId="0" borderId="0" xfId="0" applyFont="1" applyBorder="1" applyAlignment="1">
      <alignment horizontal="left" vertical="center"/>
    </xf>
    <xf numFmtId="0" fontId="17" fillId="0" borderId="0" xfId="0" applyFont="1">
      <alignment vertical="center"/>
    </xf>
    <xf numFmtId="41" fontId="17" fillId="0" borderId="0" xfId="5" applyFont="1">
      <alignment vertical="center"/>
    </xf>
    <xf numFmtId="0" fontId="49" fillId="0" borderId="0" xfId="0" applyFont="1">
      <alignment vertical="center"/>
    </xf>
    <xf numFmtId="41" fontId="48" fillId="0" borderId="0" xfId="0" applyNumberFormat="1" applyFont="1">
      <alignment vertical="center"/>
    </xf>
    <xf numFmtId="176" fontId="48" fillId="0" borderId="0" xfId="0" applyNumberFormat="1" applyFont="1">
      <alignment vertical="center"/>
    </xf>
    <xf numFmtId="0" fontId="16" fillId="4" borderId="20" xfId="0" applyFont="1" applyFill="1" applyBorder="1" applyAlignment="1">
      <alignment horizontal="center" vertical="center"/>
    </xf>
    <xf numFmtId="0" fontId="50" fillId="4" borderId="21" xfId="0" applyFont="1" applyFill="1" applyBorder="1" applyAlignment="1">
      <alignment horizontal="center" vertical="center" wrapText="1"/>
    </xf>
    <xf numFmtId="0" fontId="51" fillId="2" borderId="23" xfId="0" applyFont="1" applyFill="1" applyBorder="1" applyAlignment="1">
      <alignment vertical="center" wrapText="1"/>
    </xf>
    <xf numFmtId="0" fontId="51" fillId="2" borderId="24" xfId="0" applyFont="1" applyFill="1" applyBorder="1" applyAlignment="1">
      <alignment vertical="center" wrapText="1"/>
    </xf>
    <xf numFmtId="0" fontId="51" fillId="2" borderId="170" xfId="0" applyFont="1" applyFill="1" applyBorder="1" applyAlignment="1">
      <alignment vertical="center" wrapText="1"/>
    </xf>
    <xf numFmtId="41" fontId="18" fillId="0" borderId="0" xfId="5" applyFont="1">
      <alignment vertical="center"/>
    </xf>
    <xf numFmtId="41" fontId="59" fillId="0" borderId="62" xfId="5" applyFont="1" applyBorder="1" applyAlignment="1">
      <alignment vertical="center"/>
    </xf>
    <xf numFmtId="200" fontId="59" fillId="0" borderId="62" xfId="5" applyNumberFormat="1" applyFont="1" applyBorder="1" applyAlignment="1">
      <alignment vertical="center"/>
    </xf>
    <xf numFmtId="41" fontId="15" fillId="0" borderId="18" xfId="5" applyFont="1" applyBorder="1" applyAlignment="1">
      <alignment vertical="center"/>
    </xf>
    <xf numFmtId="200" fontId="15" fillId="0" borderId="18" xfId="5" applyNumberFormat="1" applyFont="1" applyBorder="1" applyAlignment="1">
      <alignment vertical="center"/>
    </xf>
    <xf numFmtId="0" fontId="51" fillId="0" borderId="44" xfId="0" applyFont="1" applyBorder="1" applyAlignment="1">
      <alignment vertical="center" wrapText="1"/>
    </xf>
    <xf numFmtId="185" fontId="15" fillId="0" borderId="44" xfId="0" applyNumberFormat="1" applyFont="1" applyBorder="1" applyAlignment="1">
      <alignment vertical="center"/>
    </xf>
    <xf numFmtId="185" fontId="15" fillId="0" borderId="91" xfId="0" applyNumberFormat="1" applyFont="1" applyBorder="1" applyAlignment="1">
      <alignment vertical="center"/>
    </xf>
    <xf numFmtId="0" fontId="51" fillId="0" borderId="172" xfId="0" applyFont="1" applyBorder="1" applyAlignment="1">
      <alignment vertical="center" wrapText="1"/>
    </xf>
    <xf numFmtId="0" fontId="51" fillId="0" borderId="0" xfId="0" applyFont="1" applyBorder="1" applyAlignment="1">
      <alignment vertical="center" wrapText="1"/>
    </xf>
    <xf numFmtId="185" fontId="59" fillId="0" borderId="0" xfId="0" applyNumberFormat="1" applyFont="1" applyBorder="1" applyAlignment="1">
      <alignment vertical="center"/>
    </xf>
    <xf numFmtId="185" fontId="59" fillId="0" borderId="8" xfId="0" applyNumberFormat="1" applyFont="1" applyBorder="1" applyAlignment="1">
      <alignment vertical="center"/>
    </xf>
    <xf numFmtId="0" fontId="51" fillId="0" borderId="173" xfId="0" applyFont="1" applyBorder="1" applyAlignment="1">
      <alignment vertical="center" wrapText="1"/>
    </xf>
    <xf numFmtId="41" fontId="15" fillId="0" borderId="2" xfId="5" applyFont="1" applyBorder="1" applyAlignment="1">
      <alignment vertical="center"/>
    </xf>
    <xf numFmtId="200" fontId="15" fillId="0" borderId="2" xfId="5" applyNumberFormat="1" applyFont="1" applyBorder="1" applyAlignment="1">
      <alignment vertical="center"/>
    </xf>
    <xf numFmtId="0" fontId="50" fillId="0" borderId="43" xfId="0" applyFont="1" applyBorder="1" applyAlignment="1">
      <alignment vertical="center" wrapText="1"/>
    </xf>
    <xf numFmtId="185" fontId="15" fillId="0" borderId="43" xfId="0" applyNumberFormat="1" applyFont="1" applyBorder="1" applyAlignment="1">
      <alignment vertical="center"/>
    </xf>
    <xf numFmtId="185" fontId="15" fillId="0" borderId="52" xfId="0" applyNumberFormat="1" applyFont="1" applyBorder="1" applyAlignment="1">
      <alignment vertical="center"/>
    </xf>
    <xf numFmtId="0" fontId="50" fillId="0" borderId="174" xfId="0" applyFont="1" applyBorder="1" applyAlignment="1">
      <alignment vertical="center" wrapText="1"/>
    </xf>
    <xf numFmtId="0" fontId="15" fillId="0" borderId="43" xfId="0" applyFont="1" applyBorder="1" applyAlignment="1">
      <alignment vertical="center" wrapText="1"/>
    </xf>
    <xf numFmtId="0" fontId="50" fillId="0" borderId="67" xfId="0" applyFont="1" applyBorder="1" applyAlignment="1">
      <alignment vertical="center" wrapText="1"/>
    </xf>
    <xf numFmtId="185" fontId="15" fillId="0" borderId="67" xfId="0" applyNumberFormat="1" applyFont="1" applyBorder="1" applyAlignment="1">
      <alignment vertical="center"/>
    </xf>
    <xf numFmtId="185" fontId="15" fillId="0" borderId="6" xfId="0" applyNumberFormat="1" applyFont="1" applyBorder="1" applyAlignment="1">
      <alignment vertical="center"/>
    </xf>
    <xf numFmtId="0" fontId="50" fillId="0" borderId="175" xfId="0" applyFont="1" applyBorder="1" applyAlignment="1">
      <alignment vertical="center" wrapText="1"/>
    </xf>
    <xf numFmtId="0" fontId="50" fillId="0" borderId="53" xfId="0" applyFont="1" applyBorder="1" applyAlignment="1">
      <alignment vertical="center" wrapText="1"/>
    </xf>
    <xf numFmtId="185" fontId="15" fillId="0" borderId="53" xfId="0" applyNumberFormat="1" applyFont="1" applyBorder="1" applyAlignment="1">
      <alignment vertical="center"/>
    </xf>
    <xf numFmtId="185" fontId="15" fillId="0" borderId="61" xfId="0" applyNumberFormat="1" applyFont="1" applyBorder="1" applyAlignment="1">
      <alignment vertical="center"/>
    </xf>
    <xf numFmtId="0" fontId="50" fillId="0" borderId="177" xfId="0" applyFont="1" applyFill="1" applyBorder="1" applyAlignment="1">
      <alignment vertical="center" wrapText="1"/>
    </xf>
    <xf numFmtId="0" fontId="50" fillId="0" borderId="177" xfId="0" applyFont="1" applyBorder="1" applyAlignment="1">
      <alignment vertical="center" wrapText="1"/>
    </xf>
    <xf numFmtId="0" fontId="50" fillId="0" borderId="44" xfId="0" applyFont="1" applyBorder="1" applyAlignment="1">
      <alignment vertical="center" wrapText="1"/>
    </xf>
    <xf numFmtId="0" fontId="50" fillId="0" borderId="172" xfId="0" applyFont="1" applyBorder="1" applyAlignment="1">
      <alignment vertical="center" wrapText="1"/>
    </xf>
    <xf numFmtId="0" fontId="16" fillId="0" borderId="0" xfId="0" applyFont="1" applyAlignment="1">
      <alignment horizontal="left" vertical="center"/>
    </xf>
    <xf numFmtId="0" fontId="16" fillId="0" borderId="0" xfId="0" applyFont="1" applyBorder="1">
      <alignment vertical="center"/>
    </xf>
    <xf numFmtId="187" fontId="16" fillId="0" borderId="0" xfId="5" applyNumberFormat="1" applyFont="1">
      <alignment vertical="center"/>
    </xf>
    <xf numFmtId="0" fontId="60" fillId="0" borderId="0" xfId="0" applyFont="1" applyAlignment="1">
      <alignment vertical="center"/>
    </xf>
    <xf numFmtId="43" fontId="48" fillId="0" borderId="0" xfId="0" applyNumberFormat="1" applyFont="1">
      <alignment vertical="center"/>
    </xf>
    <xf numFmtId="41" fontId="15" fillId="2" borderId="26" xfId="5" applyFont="1" applyFill="1" applyBorder="1" applyAlignment="1">
      <alignment vertical="center"/>
    </xf>
    <xf numFmtId="0" fontId="51" fillId="2" borderId="25" xfId="0" applyFont="1" applyFill="1" applyBorder="1" applyAlignment="1">
      <alignment vertical="center" wrapText="1"/>
    </xf>
    <xf numFmtId="41" fontId="15" fillId="0" borderId="62" xfId="5" applyFont="1" applyBorder="1" applyAlignment="1">
      <alignment vertical="center"/>
    </xf>
    <xf numFmtId="0" fontId="51" fillId="0" borderId="56" xfId="0" applyFont="1" applyBorder="1" applyAlignment="1">
      <alignment vertical="center" wrapText="1"/>
    </xf>
    <xf numFmtId="0" fontId="51" fillId="0" borderId="55" xfId="0" applyFont="1" applyBorder="1" applyAlignment="1">
      <alignment vertical="center" wrapText="1"/>
    </xf>
    <xf numFmtId="0" fontId="51" fillId="0" borderId="19" xfId="0" applyFont="1" applyBorder="1" applyAlignment="1">
      <alignment vertical="center" wrapText="1"/>
    </xf>
    <xf numFmtId="0" fontId="51" fillId="0" borderId="178" xfId="0" applyFont="1" applyBorder="1" applyAlignment="1">
      <alignment vertical="center" wrapText="1"/>
    </xf>
    <xf numFmtId="0" fontId="50" fillId="0" borderId="93" xfId="0" applyFont="1" applyBorder="1" applyAlignment="1">
      <alignment horizontal="center" vertical="center" wrapText="1"/>
    </xf>
    <xf numFmtId="0" fontId="50" fillId="0" borderId="75" xfId="0" applyFont="1" applyBorder="1" applyAlignment="1">
      <alignment vertical="center" wrapText="1"/>
    </xf>
    <xf numFmtId="0" fontId="50" fillId="0" borderId="61" xfId="0" applyFont="1" applyBorder="1" applyAlignment="1">
      <alignment vertical="top" wrapText="1"/>
    </xf>
    <xf numFmtId="0" fontId="50" fillId="0" borderId="53" xfId="0" applyFont="1" applyBorder="1" applyAlignment="1">
      <alignment vertical="top" wrapText="1"/>
    </xf>
    <xf numFmtId="0" fontId="50" fillId="0" borderId="42" xfId="0" applyFont="1" applyBorder="1" applyAlignment="1">
      <alignment vertical="top" wrapText="1"/>
    </xf>
    <xf numFmtId="0" fontId="50" fillId="0" borderId="177" xfId="0" applyFont="1" applyBorder="1" applyAlignment="1">
      <alignment vertical="top" wrapText="1"/>
    </xf>
    <xf numFmtId="0" fontId="51" fillId="0" borderId="69" xfId="0" applyFont="1" applyBorder="1" applyAlignment="1">
      <alignment vertical="center" wrapText="1"/>
    </xf>
    <xf numFmtId="0" fontId="51" fillId="0" borderId="71" xfId="0" applyFont="1" applyBorder="1" applyAlignment="1">
      <alignment vertical="center" wrapText="1"/>
    </xf>
    <xf numFmtId="0" fontId="51" fillId="0" borderId="5" xfId="0" applyFont="1" applyBorder="1" applyAlignment="1">
      <alignment vertical="center" wrapText="1"/>
    </xf>
    <xf numFmtId="0" fontId="51" fillId="0" borderId="176" xfId="0" applyFont="1" applyBorder="1" applyAlignment="1">
      <alignment vertical="center" wrapText="1"/>
    </xf>
    <xf numFmtId="0" fontId="50" fillId="0" borderId="33" xfId="0" applyFont="1" applyFill="1" applyBorder="1" applyAlignment="1">
      <alignment horizontal="center" vertical="center" wrapText="1"/>
    </xf>
    <xf numFmtId="0" fontId="50" fillId="0" borderId="3" xfId="0" applyFont="1" applyFill="1" applyBorder="1" applyAlignment="1">
      <alignment horizontal="left" vertical="center" wrapText="1"/>
    </xf>
    <xf numFmtId="41" fontId="15" fillId="0" borderId="3" xfId="5" applyFont="1" applyBorder="1" applyAlignment="1">
      <alignment vertical="center"/>
    </xf>
    <xf numFmtId="0" fontId="50" fillId="0" borderId="61" xfId="0" applyFont="1" applyFill="1" applyBorder="1" applyAlignment="1">
      <alignment vertical="top" wrapText="1"/>
    </xf>
    <xf numFmtId="0" fontId="50" fillId="0" borderId="53" xfId="0" applyFont="1" applyFill="1" applyBorder="1" applyAlignment="1">
      <alignment vertical="top" wrapText="1"/>
    </xf>
    <xf numFmtId="0" fontId="50" fillId="0" borderId="42" xfId="0" applyFont="1" applyFill="1" applyBorder="1" applyAlignment="1">
      <alignment vertical="top" wrapText="1"/>
    </xf>
    <xf numFmtId="0" fontId="50" fillId="0" borderId="177" xfId="0" applyFont="1" applyFill="1" applyBorder="1" applyAlignment="1">
      <alignment vertical="top" wrapText="1"/>
    </xf>
    <xf numFmtId="0" fontId="50" fillId="0" borderId="179" xfId="0" applyFont="1" applyFill="1" applyBorder="1" applyAlignment="1">
      <alignment horizontal="center" vertical="center" wrapText="1"/>
    </xf>
    <xf numFmtId="0" fontId="50" fillId="0" borderId="18" xfId="0" applyFont="1" applyFill="1" applyBorder="1" applyAlignment="1">
      <alignment horizontal="left" vertical="center" wrapText="1"/>
    </xf>
    <xf numFmtId="0" fontId="50" fillId="0" borderId="180" xfId="0" applyFont="1" applyFill="1" applyBorder="1" applyAlignment="1">
      <alignment vertical="top" wrapText="1"/>
    </xf>
    <xf numFmtId="0" fontId="50" fillId="0" borderId="181" xfId="0" applyFont="1" applyFill="1" applyBorder="1" applyAlignment="1">
      <alignment vertical="top" wrapText="1"/>
    </xf>
    <xf numFmtId="0" fontId="50" fillId="0" borderId="168" xfId="0" applyFont="1" applyFill="1" applyBorder="1" applyAlignment="1">
      <alignment vertical="top" wrapText="1"/>
    </xf>
    <xf numFmtId="0" fontId="50" fillId="0" borderId="182" xfId="0" applyFont="1" applyFill="1" applyBorder="1" applyAlignment="1">
      <alignment vertical="top" wrapText="1"/>
    </xf>
    <xf numFmtId="41" fontId="16" fillId="0" borderId="0" xfId="5" applyFont="1" applyAlignment="1">
      <alignment horizontal="left" vertical="center" indent="1"/>
    </xf>
    <xf numFmtId="41" fontId="16" fillId="0" borderId="0" xfId="5" applyFont="1" applyAlignment="1">
      <alignment horizontal="left" vertical="center" indent="5"/>
    </xf>
    <xf numFmtId="41" fontId="16" fillId="0" borderId="0" xfId="5" applyFont="1" applyAlignment="1">
      <alignment vertical="center"/>
    </xf>
    <xf numFmtId="0" fontId="50" fillId="0" borderId="0" xfId="0" applyFont="1">
      <alignment vertical="center"/>
    </xf>
    <xf numFmtId="186" fontId="15" fillId="0" borderId="198" xfId="0" applyNumberFormat="1" applyFont="1" applyBorder="1" applyAlignment="1">
      <alignment horizontal="left" vertical="center" wrapText="1"/>
    </xf>
    <xf numFmtId="41" fontId="59" fillId="5" borderId="26" xfId="5" applyFont="1" applyFill="1" applyBorder="1" applyAlignment="1">
      <alignment vertical="center"/>
    </xf>
    <xf numFmtId="200" fontId="59" fillId="5" borderId="26" xfId="5" applyNumberFormat="1" applyFont="1" applyFill="1" applyBorder="1" applyAlignment="1">
      <alignment vertical="center"/>
    </xf>
    <xf numFmtId="0" fontId="51" fillId="5" borderId="23" xfId="0" applyFont="1" applyFill="1" applyBorder="1" applyAlignment="1">
      <alignment vertical="center" wrapText="1"/>
    </xf>
    <xf numFmtId="0" fontId="51" fillId="5" borderId="24" xfId="0" applyFont="1" applyFill="1" applyBorder="1" applyAlignment="1">
      <alignment vertical="center" wrapText="1"/>
    </xf>
    <xf numFmtId="0" fontId="51" fillId="5" borderId="170" xfId="0" applyFont="1" applyFill="1" applyBorder="1" applyAlignment="1">
      <alignment vertical="center" wrapText="1"/>
    </xf>
    <xf numFmtId="41" fontId="59" fillId="2" borderId="62" xfId="5" applyFont="1" applyFill="1" applyBorder="1" applyAlignment="1">
      <alignment vertical="center"/>
    </xf>
    <xf numFmtId="200" fontId="59" fillId="2" borderId="62" xfId="5" applyNumberFormat="1" applyFont="1" applyFill="1" applyBorder="1" applyAlignment="1">
      <alignment vertical="center"/>
    </xf>
    <xf numFmtId="0" fontId="51" fillId="2" borderId="7" xfId="0" applyFont="1" applyFill="1" applyBorder="1" applyAlignment="1">
      <alignment vertical="center" wrapText="1"/>
    </xf>
    <xf numFmtId="0" fontId="51" fillId="2" borderId="51" xfId="0" applyFont="1" applyFill="1" applyBorder="1" applyAlignment="1">
      <alignment vertical="center" wrapText="1"/>
    </xf>
    <xf numFmtId="185" fontId="59" fillId="2" borderId="51" xfId="0" applyNumberFormat="1" applyFont="1" applyFill="1" applyBorder="1" applyAlignment="1">
      <alignment vertical="center"/>
    </xf>
    <xf numFmtId="185" fontId="59" fillId="2" borderId="7" xfId="0" applyNumberFormat="1" applyFont="1" applyFill="1" applyBorder="1" applyAlignment="1">
      <alignment vertical="center"/>
    </xf>
    <xf numFmtId="0" fontId="51" fillId="2" borderId="171" xfId="0" applyFont="1" applyFill="1" applyBorder="1" applyAlignment="1">
      <alignment vertical="center" wrapText="1"/>
    </xf>
    <xf numFmtId="0" fontId="51" fillId="2" borderId="176" xfId="0" applyFont="1" applyFill="1" applyBorder="1" applyAlignment="1">
      <alignment vertical="center" wrapText="1"/>
    </xf>
    <xf numFmtId="0" fontId="51" fillId="2" borderId="0" xfId="0" applyFont="1" applyFill="1" applyBorder="1" applyAlignment="1">
      <alignment vertical="center" wrapText="1"/>
    </xf>
    <xf numFmtId="185" fontId="59" fillId="2" borderId="0" xfId="0" applyNumberFormat="1" applyFont="1" applyFill="1" applyBorder="1" applyAlignment="1">
      <alignment vertical="center"/>
    </xf>
    <xf numFmtId="185" fontId="59" fillId="2" borderId="8" xfId="0" applyNumberFormat="1" applyFont="1" applyFill="1" applyBorder="1" applyAlignment="1">
      <alignment vertical="center"/>
    </xf>
    <xf numFmtId="0" fontId="51" fillId="2" borderId="178" xfId="0" applyFont="1" applyFill="1" applyBorder="1" applyAlignment="1">
      <alignment vertical="center" wrapText="1"/>
    </xf>
    <xf numFmtId="186" fontId="50" fillId="9" borderId="106" xfId="0" applyNumberFormat="1" applyFont="1" applyFill="1" applyBorder="1" applyAlignment="1">
      <alignment horizontal="center" vertical="center" wrapText="1"/>
    </xf>
    <xf numFmtId="200" fontId="16" fillId="0" borderId="105" xfId="5" applyNumberFormat="1" applyFont="1" applyBorder="1">
      <alignment vertical="center"/>
    </xf>
    <xf numFmtId="177" fontId="51" fillId="10" borderId="50" xfId="0" applyNumberFormat="1" applyFont="1" applyFill="1" applyBorder="1" applyAlignment="1">
      <alignment vertical="center" wrapText="1"/>
    </xf>
    <xf numFmtId="200" fontId="18" fillId="10" borderId="105" xfId="5" applyNumberFormat="1" applyFont="1" applyFill="1" applyBorder="1">
      <alignment vertical="center"/>
    </xf>
    <xf numFmtId="200" fontId="18" fillId="9" borderId="105" xfId="5" applyNumberFormat="1" applyFont="1" applyFill="1" applyBorder="1">
      <alignment vertical="center"/>
    </xf>
    <xf numFmtId="176" fontId="15" fillId="3" borderId="80" xfId="6" applyNumberFormat="1" applyFont="1" applyFill="1" applyBorder="1" applyAlignment="1">
      <alignment vertical="center" wrapText="1"/>
    </xf>
    <xf numFmtId="176" fontId="15" fillId="3" borderId="166" xfId="6" applyNumberFormat="1" applyFont="1" applyFill="1" applyBorder="1" applyAlignment="1">
      <alignment vertical="center" wrapText="1"/>
    </xf>
    <xf numFmtId="200" fontId="18" fillId="9" borderId="50" xfId="5" applyNumberFormat="1" applyFont="1" applyFill="1" applyBorder="1">
      <alignment vertical="center"/>
    </xf>
    <xf numFmtId="200" fontId="18" fillId="9" borderId="106" xfId="5" applyNumberFormat="1" applyFont="1" applyFill="1" applyBorder="1">
      <alignment vertical="center"/>
    </xf>
    <xf numFmtId="200" fontId="18" fillId="9" borderId="110" xfId="5" applyNumberFormat="1" applyFont="1" applyFill="1" applyBorder="1">
      <alignment vertical="center"/>
    </xf>
    <xf numFmtId="200" fontId="16" fillId="0" borderId="136" xfId="5" applyNumberFormat="1" applyFont="1" applyBorder="1">
      <alignment vertical="center"/>
    </xf>
    <xf numFmtId="200" fontId="16" fillId="0" borderId="49" xfId="5" applyNumberFormat="1" applyFont="1" applyBorder="1">
      <alignment vertical="center"/>
    </xf>
    <xf numFmtId="200" fontId="18" fillId="9" borderId="82" xfId="5" applyNumberFormat="1" applyFont="1" applyFill="1" applyBorder="1">
      <alignment vertical="center"/>
    </xf>
    <xf numFmtId="200" fontId="18" fillId="10" borderId="82" xfId="5" applyNumberFormat="1" applyFont="1" applyFill="1" applyBorder="1">
      <alignment vertical="center"/>
    </xf>
    <xf numFmtId="200" fontId="18" fillId="10" borderId="110" xfId="5" applyNumberFormat="1" applyFont="1" applyFill="1" applyBorder="1">
      <alignment vertical="center"/>
    </xf>
    <xf numFmtId="200" fontId="16" fillId="0" borderId="82" xfId="5" applyNumberFormat="1" applyFont="1" applyBorder="1">
      <alignment vertical="center"/>
    </xf>
    <xf numFmtId="186" fontId="51" fillId="9" borderId="81" xfId="0" applyNumberFormat="1" applyFont="1" applyFill="1" applyBorder="1" applyAlignment="1">
      <alignment horizontal="right" vertical="center" wrapText="1"/>
    </xf>
    <xf numFmtId="186" fontId="16" fillId="0" borderId="64" xfId="0" applyNumberFormat="1" applyFont="1" applyFill="1" applyBorder="1" applyAlignment="1">
      <alignment vertical="center"/>
    </xf>
    <xf numFmtId="200" fontId="16" fillId="0" borderId="50" xfId="5" applyNumberFormat="1" applyFont="1" applyBorder="1">
      <alignment vertical="center"/>
    </xf>
    <xf numFmtId="200" fontId="16" fillId="0" borderId="199" xfId="5" applyNumberFormat="1" applyFont="1" applyBorder="1">
      <alignment vertical="center"/>
    </xf>
    <xf numFmtId="200" fontId="16" fillId="10" borderId="50" xfId="5" applyNumberFormat="1" applyFont="1" applyFill="1" applyBorder="1">
      <alignment vertical="center"/>
    </xf>
    <xf numFmtId="200" fontId="16" fillId="10" borderId="106" xfId="5" applyNumberFormat="1" applyFont="1" applyFill="1" applyBorder="1">
      <alignment vertical="center"/>
    </xf>
    <xf numFmtId="200" fontId="16" fillId="10" borderId="110" xfId="5" applyNumberFormat="1" applyFont="1" applyFill="1" applyBorder="1">
      <alignment vertical="center"/>
    </xf>
    <xf numFmtId="186" fontId="50" fillId="0" borderId="49" xfId="0" applyNumberFormat="1" applyFont="1" applyFill="1" applyBorder="1" applyAlignment="1">
      <alignment horizontal="center" vertical="center" wrapText="1"/>
    </xf>
    <xf numFmtId="186" fontId="50" fillId="3" borderId="49" xfId="0" applyNumberFormat="1" applyFont="1" applyFill="1" applyBorder="1" applyAlignment="1">
      <alignment horizontal="center" vertical="center" wrapText="1"/>
    </xf>
    <xf numFmtId="186" fontId="50" fillId="3" borderId="49" xfId="0" applyNumberFormat="1" applyFont="1" applyFill="1" applyBorder="1" applyAlignment="1">
      <alignment horizontal="right" vertical="center" wrapText="1"/>
    </xf>
    <xf numFmtId="186" fontId="50" fillId="3" borderId="64" xfId="0" applyNumberFormat="1" applyFont="1" applyFill="1" applyBorder="1" applyAlignment="1">
      <alignment horizontal="center" vertical="center" wrapText="1"/>
    </xf>
    <xf numFmtId="186" fontId="50" fillId="0" borderId="49" xfId="0" applyNumberFormat="1" applyFont="1" applyFill="1" applyBorder="1" applyAlignment="1">
      <alignment horizontal="right" vertical="center" wrapText="1"/>
    </xf>
    <xf numFmtId="186" fontId="50" fillId="0" borderId="130" xfId="0" applyNumberFormat="1" applyFont="1" applyFill="1" applyBorder="1" applyAlignment="1">
      <alignment horizontal="center" vertical="center" wrapText="1"/>
    </xf>
    <xf numFmtId="186" fontId="50" fillId="0" borderId="131" xfId="0" applyNumberFormat="1" applyFont="1" applyFill="1" applyBorder="1" applyAlignment="1">
      <alignment horizontal="center" vertical="center" wrapText="1"/>
    </xf>
    <xf numFmtId="0" fontId="15" fillId="0" borderId="52" xfId="0" applyFont="1" applyBorder="1" applyAlignment="1">
      <alignment vertical="center"/>
    </xf>
    <xf numFmtId="0" fontId="51" fillId="0" borderId="91" xfId="0" applyFont="1" applyBorder="1" applyAlignment="1">
      <alignment vertical="center"/>
    </xf>
    <xf numFmtId="0" fontId="51" fillId="0" borderId="8" xfId="0" applyFont="1" applyBorder="1" applyAlignment="1">
      <alignment vertical="center"/>
    </xf>
    <xf numFmtId="0" fontId="50" fillId="0" borderId="52" xfId="0" applyFont="1" applyBorder="1" applyAlignment="1">
      <alignment vertical="center"/>
    </xf>
    <xf numFmtId="0" fontId="50" fillId="0" borderId="6" xfId="0" applyFont="1" applyBorder="1" applyAlignment="1">
      <alignment vertical="center"/>
    </xf>
    <xf numFmtId="0" fontId="51" fillId="2" borderId="69" xfId="0" applyFont="1" applyFill="1" applyBorder="1" applyAlignment="1">
      <alignment vertical="center"/>
    </xf>
    <xf numFmtId="0" fontId="50" fillId="0" borderId="61" xfId="0" applyFont="1" applyBorder="1" applyAlignment="1">
      <alignment vertical="center"/>
    </xf>
    <xf numFmtId="0" fontId="51" fillId="2" borderId="56" xfId="0" applyFont="1" applyFill="1" applyBorder="1" applyAlignment="1">
      <alignment vertical="center"/>
    </xf>
    <xf numFmtId="0" fontId="50" fillId="0" borderId="91" xfId="0" applyFont="1" applyBorder="1" applyAlignment="1">
      <alignment vertical="center"/>
    </xf>
    <xf numFmtId="10" fontId="48" fillId="0" borderId="0" xfId="6" applyNumberFormat="1" applyFont="1">
      <alignment vertical="center"/>
    </xf>
    <xf numFmtId="41" fontId="69" fillId="0" borderId="50" xfId="5" applyFont="1" applyBorder="1" applyAlignment="1">
      <alignment vertical="center" shrinkToFit="1"/>
    </xf>
    <xf numFmtId="41" fontId="59" fillId="2" borderId="57" xfId="5" applyFont="1" applyFill="1" applyBorder="1" applyAlignment="1">
      <alignment vertical="center"/>
    </xf>
    <xf numFmtId="200" fontId="59" fillId="2" borderId="57" xfId="5" applyNumberFormat="1" applyFont="1" applyFill="1" applyBorder="1" applyAlignment="1">
      <alignment vertical="center"/>
    </xf>
    <xf numFmtId="185" fontId="64" fillId="7" borderId="50" xfId="0" applyNumberFormat="1" applyFont="1" applyFill="1" applyBorder="1" applyAlignment="1">
      <alignment horizontal="center" vertical="center" shrinkToFit="1"/>
    </xf>
    <xf numFmtId="3" fontId="62" fillId="7" borderId="184" xfId="0" applyNumberFormat="1" applyFont="1" applyFill="1" applyBorder="1" applyAlignment="1">
      <alignment vertical="center" shrinkToFit="1"/>
    </xf>
    <xf numFmtId="41" fontId="62" fillId="9" borderId="19" xfId="0" applyNumberFormat="1" applyFont="1" applyFill="1" applyBorder="1" applyAlignment="1">
      <alignment vertical="center" shrinkToFit="1"/>
    </xf>
    <xf numFmtId="41" fontId="62" fillId="9" borderId="4" xfId="0" applyNumberFormat="1" applyFont="1" applyFill="1" applyBorder="1" applyAlignment="1">
      <alignment vertical="center" shrinkToFit="1"/>
    </xf>
    <xf numFmtId="185" fontId="64" fillId="9" borderId="48" xfId="0" applyNumberFormat="1" applyFont="1" applyFill="1" applyBorder="1" applyAlignment="1">
      <alignment vertical="center" shrinkToFit="1"/>
    </xf>
    <xf numFmtId="41" fontId="64" fillId="0" borderId="50" xfId="5" applyFont="1" applyFill="1" applyBorder="1" applyAlignment="1">
      <alignment vertical="center" shrinkToFit="1"/>
    </xf>
    <xf numFmtId="41" fontId="64" fillId="0" borderId="50" xfId="5" applyFont="1" applyFill="1" applyBorder="1" applyAlignment="1">
      <alignment vertical="center" shrinkToFit="1"/>
    </xf>
    <xf numFmtId="0" fontId="50" fillId="0" borderId="185" xfId="0" applyFont="1" applyFill="1" applyBorder="1" applyAlignment="1">
      <alignment horizontal="center" vertical="center" wrapText="1"/>
    </xf>
    <xf numFmtId="0" fontId="50" fillId="0" borderId="42" xfId="0" applyFont="1" applyFill="1" applyBorder="1" applyAlignment="1">
      <alignment horizontal="center" vertical="center" wrapText="1"/>
    </xf>
    <xf numFmtId="186" fontId="15" fillId="5" borderId="50" xfId="0" applyNumberFormat="1" applyFont="1" applyFill="1" applyBorder="1" applyAlignment="1">
      <alignment horizontal="center" vertical="center" wrapText="1"/>
    </xf>
    <xf numFmtId="186" fontId="15" fillId="8" borderId="50" xfId="0" applyNumberFormat="1" applyFont="1" applyFill="1" applyBorder="1" applyAlignment="1">
      <alignment horizontal="center" vertical="center" wrapText="1"/>
    </xf>
    <xf numFmtId="186" fontId="15" fillId="4" borderId="50" xfId="0" applyNumberFormat="1" applyFont="1" applyFill="1" applyBorder="1" applyAlignment="1">
      <alignment horizontal="center" vertical="center" wrapText="1"/>
    </xf>
    <xf numFmtId="202" fontId="16" fillId="0" borderId="0" xfId="5" applyNumberFormat="1" applyFont="1">
      <alignment vertical="center"/>
    </xf>
    <xf numFmtId="41" fontId="48" fillId="3" borderId="83" xfId="7" applyNumberFormat="1" applyFont="1" applyFill="1" applyBorder="1" applyAlignment="1" applyProtection="1">
      <alignment horizontal="center" vertical="center"/>
    </xf>
    <xf numFmtId="0" fontId="22" fillId="0" borderId="0" xfId="7" applyFont="1" applyAlignment="1">
      <alignment horizontal="center" vertical="center"/>
    </xf>
    <xf numFmtId="41" fontId="16" fillId="0" borderId="0" xfId="0" applyNumberFormat="1" applyFont="1" applyFill="1" applyAlignment="1">
      <alignment horizontal="center" vertical="center"/>
    </xf>
    <xf numFmtId="0" fontId="6" fillId="0" borderId="0" xfId="1725" applyFont="1">
      <alignment vertical="center"/>
    </xf>
    <xf numFmtId="185" fontId="15" fillId="7" borderId="40" xfId="0" applyNumberFormat="1" applyFont="1" applyFill="1" applyBorder="1" applyAlignment="1">
      <alignment vertical="center" shrinkToFit="1"/>
    </xf>
    <xf numFmtId="41" fontId="16" fillId="5" borderId="0" xfId="0" applyNumberFormat="1" applyFont="1" applyFill="1">
      <alignment vertical="center"/>
    </xf>
    <xf numFmtId="41" fontId="16" fillId="7" borderId="40" xfId="0" applyNumberFormat="1" applyFont="1" applyFill="1" applyBorder="1">
      <alignment vertical="center"/>
    </xf>
    <xf numFmtId="0" fontId="50" fillId="0" borderId="202"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1" xfId="0" applyFont="1" applyFill="1" applyBorder="1" applyAlignment="1">
      <alignment vertical="center"/>
    </xf>
    <xf numFmtId="0" fontId="50" fillId="0" borderId="44" xfId="0" applyFont="1" applyFill="1" applyBorder="1" applyAlignment="1">
      <alignment vertical="center"/>
    </xf>
    <xf numFmtId="0" fontId="50" fillId="0" borderId="172" xfId="0" applyFont="1" applyFill="1" applyBorder="1" applyAlignment="1">
      <alignment vertical="center" wrapText="1"/>
    </xf>
    <xf numFmtId="0" fontId="62" fillId="0" borderId="48" xfId="0" applyFont="1" applyBorder="1" applyAlignment="1">
      <alignment horizontal="justify" vertical="center"/>
    </xf>
    <xf numFmtId="41" fontId="15" fillId="0" borderId="48" xfId="5" applyFont="1" applyBorder="1" applyAlignment="1">
      <alignment vertical="center" wrapText="1"/>
    </xf>
    <xf numFmtId="201" fontId="15" fillId="0" borderId="4" xfId="5" applyNumberFormat="1" applyFont="1" applyBorder="1">
      <alignment vertical="center"/>
    </xf>
    <xf numFmtId="41" fontId="48" fillId="3" borderId="83" xfId="7" applyNumberFormat="1" applyFont="1" applyFill="1" applyBorder="1" applyAlignment="1" applyProtection="1">
      <alignment horizontal="center" vertical="center"/>
    </xf>
    <xf numFmtId="0" fontId="48" fillId="3" borderId="52" xfId="3071" applyFont="1" applyFill="1" applyBorder="1" applyAlignment="1">
      <alignment horizontal="left" vertical="center" wrapText="1"/>
    </xf>
    <xf numFmtId="185" fontId="64" fillId="0" borderId="36" xfId="0" applyNumberFormat="1" applyFont="1" applyFill="1" applyBorder="1" applyAlignment="1">
      <alignment horizontal="left" vertical="center" wrapText="1" shrinkToFit="1"/>
    </xf>
    <xf numFmtId="0" fontId="62" fillId="3" borderId="52" xfId="0" applyFont="1" applyFill="1" applyBorder="1" applyAlignment="1">
      <alignment horizontal="left" vertical="center" wrapText="1" shrinkToFit="1"/>
    </xf>
    <xf numFmtId="0" fontId="62" fillId="3" borderId="61" xfId="0" applyFont="1" applyFill="1" applyBorder="1" applyAlignment="1">
      <alignment horizontal="left" vertical="center" wrapText="1" shrinkToFit="1"/>
    </xf>
    <xf numFmtId="0" fontId="62" fillId="3" borderId="52" xfId="0" applyFont="1" applyFill="1" applyBorder="1" applyAlignment="1">
      <alignment horizontal="left" vertical="center" shrinkToFit="1"/>
    </xf>
    <xf numFmtId="0" fontId="66" fillId="3" borderId="52" xfId="0" applyFont="1" applyFill="1" applyBorder="1" applyAlignment="1">
      <alignment horizontal="left" vertical="center" shrinkToFit="1"/>
    </xf>
    <xf numFmtId="0" fontId="62" fillId="3" borderId="56" xfId="0" applyFont="1" applyFill="1" applyBorder="1" applyAlignment="1">
      <alignment horizontal="left" vertical="center" shrinkToFit="1"/>
    </xf>
    <xf numFmtId="0" fontId="62" fillId="0" borderId="52" xfId="0" applyFont="1" applyFill="1" applyBorder="1" applyAlignment="1">
      <alignment horizontal="left" vertical="center" wrapText="1" shrinkToFit="1"/>
    </xf>
    <xf numFmtId="0" fontId="6" fillId="0" borderId="0" xfId="7" applyFont="1" applyAlignment="1">
      <alignment horizontal="left" vertical="center"/>
    </xf>
    <xf numFmtId="0" fontId="22" fillId="0" borderId="0" xfId="7" applyFont="1" applyAlignment="1">
      <alignment vertical="center"/>
    </xf>
    <xf numFmtId="0" fontId="9" fillId="11" borderId="50" xfId="7" applyFont="1" applyFill="1" applyBorder="1" applyAlignment="1">
      <alignment horizontal="center" vertical="center" wrapText="1"/>
    </xf>
    <xf numFmtId="3" fontId="6" fillId="0" borderId="0" xfId="7" applyNumberFormat="1" applyFont="1" applyAlignment="1">
      <alignment vertical="center"/>
    </xf>
    <xf numFmtId="3" fontId="6" fillId="0" borderId="0" xfId="1725" applyNumberFormat="1" applyFont="1">
      <alignment vertical="center"/>
    </xf>
    <xf numFmtId="0" fontId="5" fillId="0" borderId="50" xfId="7" applyFont="1" applyFill="1" applyBorder="1" applyAlignment="1">
      <alignment horizontal="justify" vertical="center"/>
    </xf>
    <xf numFmtId="0" fontId="5" fillId="0" borderId="50" xfId="7" applyFont="1" applyFill="1" applyBorder="1" applyAlignment="1">
      <alignment horizontal="left" vertical="center"/>
    </xf>
    <xf numFmtId="0" fontId="5" fillId="0" borderId="50" xfId="1725" applyFont="1" applyFill="1" applyBorder="1" applyAlignment="1">
      <alignment horizontal="justify" vertical="center"/>
    </xf>
    <xf numFmtId="0" fontId="5" fillId="0" borderId="50" xfId="1725" applyFont="1" applyFill="1" applyBorder="1" applyAlignment="1">
      <alignment horizontal="left" vertical="center"/>
    </xf>
    <xf numFmtId="0" fontId="6" fillId="0" borderId="50" xfId="7" applyFont="1" applyFill="1" applyBorder="1" applyAlignment="1">
      <alignment vertical="center"/>
    </xf>
    <xf numFmtId="0" fontId="6" fillId="0" borderId="0" xfId="7" applyFont="1" applyFill="1" applyAlignment="1">
      <alignment vertical="center"/>
    </xf>
    <xf numFmtId="41" fontId="6" fillId="0" borderId="0" xfId="5" applyFont="1" applyAlignment="1">
      <alignment vertical="center"/>
    </xf>
    <xf numFmtId="0" fontId="48" fillId="0" borderId="0" xfId="0" applyFont="1" applyAlignment="1">
      <alignment horizontal="right" vertical="center"/>
    </xf>
    <xf numFmtId="41" fontId="69" fillId="9" borderId="83" xfId="5" applyFont="1" applyFill="1" applyBorder="1" applyAlignment="1">
      <alignment vertical="center" shrinkToFit="1"/>
    </xf>
    <xf numFmtId="41" fontId="68" fillId="9" borderId="74" xfId="5" applyFont="1" applyFill="1" applyBorder="1" applyAlignment="1" applyProtection="1">
      <alignment horizontal="center" vertical="center"/>
    </xf>
    <xf numFmtId="41" fontId="68" fillId="9" borderId="77" xfId="5" applyFont="1" applyFill="1" applyBorder="1" applyAlignment="1" applyProtection="1">
      <alignment horizontal="center" vertical="center"/>
    </xf>
    <xf numFmtId="41" fontId="68" fillId="9" borderId="203" xfId="5" applyFont="1" applyFill="1" applyBorder="1" applyAlignment="1" applyProtection="1">
      <alignment horizontal="center" vertical="center"/>
    </xf>
    <xf numFmtId="41" fontId="68" fillId="9" borderId="74" xfId="5" applyFont="1" applyFill="1" applyBorder="1" applyAlignment="1" applyProtection="1">
      <alignment vertical="center"/>
    </xf>
    <xf numFmtId="41" fontId="68" fillId="9" borderId="77" xfId="5" applyFont="1" applyFill="1" applyBorder="1" applyAlignment="1" applyProtection="1">
      <alignment vertical="center"/>
    </xf>
    <xf numFmtId="41" fontId="68" fillId="9" borderId="203" xfId="5" applyFont="1" applyFill="1" applyBorder="1" applyAlignment="1" applyProtection="1">
      <alignment vertical="center"/>
    </xf>
    <xf numFmtId="0" fontId="17" fillId="3" borderId="83" xfId="7" applyFont="1" applyFill="1" applyBorder="1" applyAlignment="1" applyProtection="1">
      <alignment horizontal="center" vertical="center"/>
    </xf>
    <xf numFmtId="41" fontId="48" fillId="0" borderId="0" xfId="5" applyFont="1" applyBorder="1">
      <alignment vertical="center"/>
    </xf>
    <xf numFmtId="41" fontId="48" fillId="0" borderId="0" xfId="5" applyFont="1" applyFill="1" applyBorder="1">
      <alignment vertical="center"/>
    </xf>
    <xf numFmtId="0" fontId="48" fillId="0" borderId="0" xfId="0" applyFont="1" applyBorder="1" applyAlignment="1">
      <alignment horizontal="center" vertical="center"/>
    </xf>
    <xf numFmtId="0" fontId="48" fillId="5" borderId="166" xfId="0" applyFont="1" applyFill="1" applyBorder="1" applyAlignment="1">
      <alignment horizontal="center" vertical="center"/>
    </xf>
    <xf numFmtId="41" fontId="48" fillId="5" borderId="166" xfId="5" applyFont="1" applyFill="1" applyBorder="1" applyAlignment="1">
      <alignment horizontal="center" vertical="center"/>
    </xf>
    <xf numFmtId="0" fontId="48" fillId="0" borderId="40" xfId="0" applyFont="1" applyBorder="1" applyAlignment="1">
      <alignment horizontal="center" vertical="center"/>
    </xf>
    <xf numFmtId="0" fontId="16" fillId="0" borderId="97" xfId="0" applyFont="1" applyBorder="1">
      <alignment vertical="center"/>
    </xf>
    <xf numFmtId="0" fontId="48" fillId="0" borderId="65" xfId="0" applyFont="1" applyBorder="1" applyAlignment="1">
      <alignment horizontal="center" vertical="center"/>
    </xf>
    <xf numFmtId="0" fontId="48" fillId="0" borderId="65" xfId="0" applyFont="1" applyBorder="1">
      <alignment vertical="center"/>
    </xf>
    <xf numFmtId="41" fontId="48" fillId="0" borderId="65" xfId="5" applyFont="1" applyBorder="1">
      <alignment vertical="center"/>
    </xf>
    <xf numFmtId="0" fontId="48" fillId="0" borderId="27" xfId="0" applyFont="1" applyBorder="1" applyAlignment="1">
      <alignment horizontal="center" vertical="center"/>
    </xf>
    <xf numFmtId="0" fontId="48" fillId="0" borderId="47" xfId="0" applyFont="1" applyBorder="1" applyAlignment="1">
      <alignment horizontal="center" vertical="center"/>
    </xf>
    <xf numFmtId="41" fontId="48" fillId="0" borderId="40" xfId="5" applyFont="1" applyFill="1" applyBorder="1">
      <alignment vertical="center"/>
    </xf>
    <xf numFmtId="0" fontId="16" fillId="0" borderId="77" xfId="0" applyFont="1" applyBorder="1">
      <alignment vertical="center"/>
    </xf>
    <xf numFmtId="0" fontId="16" fillId="0" borderId="40" xfId="0" applyFont="1" applyBorder="1">
      <alignment vertical="center"/>
    </xf>
    <xf numFmtId="0" fontId="48" fillId="0" borderId="40" xfId="0" applyFont="1" applyBorder="1">
      <alignment vertical="center"/>
    </xf>
    <xf numFmtId="0" fontId="48" fillId="0" borderId="77" xfId="0" applyFont="1" applyBorder="1" applyAlignment="1">
      <alignment horizontal="center" vertical="center"/>
    </xf>
    <xf numFmtId="41" fontId="48" fillId="0" borderId="77" xfId="5" applyFont="1" applyFill="1" applyBorder="1">
      <alignment vertical="center"/>
    </xf>
    <xf numFmtId="0" fontId="48" fillId="0" borderId="74" xfId="0" applyFont="1" applyBorder="1" applyAlignment="1">
      <alignment horizontal="center" vertical="center"/>
    </xf>
    <xf numFmtId="0" fontId="48" fillId="0" borderId="208" xfId="0" applyFont="1" applyBorder="1" applyAlignment="1">
      <alignment horizontal="center" vertical="center"/>
    </xf>
    <xf numFmtId="0" fontId="48" fillId="45" borderId="40" xfId="0" applyFont="1" applyFill="1" applyBorder="1" applyAlignment="1">
      <alignment horizontal="center" vertical="center"/>
    </xf>
    <xf numFmtId="41" fontId="48" fillId="45" borderId="40" xfId="5" applyFont="1" applyFill="1" applyBorder="1">
      <alignment vertical="center"/>
    </xf>
    <xf numFmtId="0" fontId="48" fillId="46" borderId="37" xfId="0" applyFont="1" applyFill="1" applyBorder="1" applyAlignment="1">
      <alignment horizontal="center" vertical="center"/>
    </xf>
    <xf numFmtId="41" fontId="48" fillId="46" borderId="37" xfId="5" applyFont="1" applyFill="1" applyBorder="1">
      <alignment vertical="center"/>
    </xf>
    <xf numFmtId="0" fontId="48" fillId="46" borderId="65" xfId="0" applyFont="1" applyFill="1" applyBorder="1" applyAlignment="1">
      <alignment horizontal="center" vertical="center"/>
    </xf>
    <xf numFmtId="0" fontId="48" fillId="46" borderId="0" xfId="0" applyFont="1" applyFill="1" applyBorder="1" applyAlignment="1">
      <alignment horizontal="center" vertical="center"/>
    </xf>
    <xf numFmtId="0" fontId="48" fillId="45" borderId="208" xfId="0" applyFont="1" applyFill="1" applyBorder="1" applyAlignment="1">
      <alignment horizontal="center" vertical="center"/>
    </xf>
    <xf numFmtId="0" fontId="48" fillId="45" borderId="27" xfId="0" applyFont="1" applyFill="1" applyBorder="1" applyAlignment="1">
      <alignment horizontal="center" vertical="center"/>
    </xf>
    <xf numFmtId="0" fontId="48" fillId="45" borderId="47" xfId="0" applyFont="1" applyFill="1" applyBorder="1" applyAlignment="1">
      <alignment horizontal="center" vertical="center"/>
    </xf>
    <xf numFmtId="0" fontId="48" fillId="0" borderId="77" xfId="0" applyFont="1" applyBorder="1" applyAlignment="1">
      <alignment horizontal="left" vertical="center"/>
    </xf>
    <xf numFmtId="0" fontId="48" fillId="0" borderId="0" xfId="0" applyFont="1" applyBorder="1" applyAlignment="1">
      <alignment horizontal="left" vertical="center"/>
    </xf>
    <xf numFmtId="0" fontId="48" fillId="0" borderId="40" xfId="0" applyFont="1" applyBorder="1" applyAlignment="1">
      <alignment horizontal="left" vertical="center"/>
    </xf>
    <xf numFmtId="0" fontId="48" fillId="45" borderId="80" xfId="0" applyFont="1" applyFill="1" applyBorder="1" applyAlignment="1">
      <alignment horizontal="center" vertical="center"/>
    </xf>
    <xf numFmtId="41" fontId="48" fillId="45" borderId="80" xfId="5" applyFont="1" applyFill="1" applyBorder="1">
      <alignment vertical="center"/>
    </xf>
    <xf numFmtId="0" fontId="16" fillId="0" borderId="0" xfId="0" applyFont="1" applyAlignment="1">
      <alignment horizontal="center" vertical="center"/>
    </xf>
    <xf numFmtId="41" fontId="48" fillId="46" borderId="37" xfId="0" applyNumberFormat="1" applyFont="1" applyFill="1" applyBorder="1" applyAlignment="1">
      <alignment horizontal="center" vertical="center"/>
    </xf>
    <xf numFmtId="41" fontId="19" fillId="0" borderId="0" xfId="0" applyNumberFormat="1" applyFont="1" applyAlignment="1">
      <alignment horizontal="center" vertical="center"/>
    </xf>
    <xf numFmtId="0" fontId="50" fillId="0" borderId="82" xfId="0" applyFont="1" applyBorder="1" applyAlignment="1">
      <alignment horizontal="center" vertical="center" wrapText="1"/>
    </xf>
    <xf numFmtId="0" fontId="50" fillId="0" borderId="89" xfId="0" applyFont="1" applyBorder="1" applyAlignment="1">
      <alignment horizontal="center" vertical="center" wrapText="1"/>
    </xf>
    <xf numFmtId="0" fontId="16" fillId="0" borderId="167" xfId="0" applyFont="1" applyBorder="1" applyAlignment="1">
      <alignment horizontal="center" vertical="center" wrapText="1"/>
    </xf>
    <xf numFmtId="0" fontId="16" fillId="0" borderId="168" xfId="0" applyFont="1" applyBorder="1" applyAlignment="1">
      <alignment horizontal="center" vertical="center" wrapText="1"/>
    </xf>
    <xf numFmtId="0" fontId="16" fillId="0" borderId="28" xfId="0" applyFont="1" applyBorder="1" applyAlignment="1">
      <alignment horizontal="center" vertical="center" textRotation="255"/>
    </xf>
    <xf numFmtId="0" fontId="16" fillId="0" borderId="16" xfId="0" applyFont="1" applyBorder="1" applyAlignment="1">
      <alignment horizontal="center" vertical="center" textRotation="255"/>
    </xf>
    <xf numFmtId="0" fontId="16" fillId="0" borderId="17" xfId="0" applyFont="1" applyBorder="1" applyAlignment="1">
      <alignment horizontal="center" vertical="center" textRotation="255"/>
    </xf>
    <xf numFmtId="0" fontId="51" fillId="5" borderId="23" xfId="0" applyFont="1" applyFill="1" applyBorder="1" applyAlignment="1">
      <alignment horizontal="center" vertical="center" wrapText="1"/>
    </xf>
    <xf numFmtId="0" fontId="51" fillId="5" borderId="24" xfId="0" applyFont="1" applyFill="1" applyBorder="1" applyAlignment="1">
      <alignment horizontal="center" vertical="center" wrapText="1"/>
    </xf>
    <xf numFmtId="0" fontId="51" fillId="5" borderId="25" xfId="0" applyFont="1" applyFill="1" applyBorder="1" applyAlignment="1">
      <alignment horizontal="center" vertical="center" wrapText="1"/>
    </xf>
    <xf numFmtId="0" fontId="51" fillId="0" borderId="27" xfId="0" applyFont="1" applyBorder="1" applyAlignment="1">
      <alignment horizontal="center" vertical="center" wrapText="1"/>
    </xf>
    <xf numFmtId="0" fontId="51" fillId="0" borderId="5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5" xfId="0" applyFont="1" applyBorder="1" applyAlignment="1">
      <alignment horizontal="center" vertical="center" wrapText="1"/>
    </xf>
    <xf numFmtId="0" fontId="50" fillId="4" borderId="13" xfId="0" applyFont="1" applyFill="1" applyBorder="1" applyAlignment="1">
      <alignment horizontal="center" vertical="center" wrapText="1"/>
    </xf>
    <xf numFmtId="0" fontId="50" fillId="4" borderId="169" xfId="0" applyFont="1" applyFill="1" applyBorder="1" applyAlignment="1">
      <alignment horizontal="center" vertical="center" wrapText="1"/>
    </xf>
    <xf numFmtId="0" fontId="50" fillId="0" borderId="41"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9" xfId="0" applyFont="1" applyBorder="1" applyAlignment="1">
      <alignment horizontal="center" vertical="center" wrapText="1"/>
    </xf>
    <xf numFmtId="0" fontId="50" fillId="4" borderId="14" xfId="0" applyFont="1" applyFill="1" applyBorder="1" applyAlignment="1">
      <alignment horizontal="center" vertical="center" wrapText="1"/>
    </xf>
    <xf numFmtId="0" fontId="50" fillId="4" borderId="15" xfId="0" applyFont="1" applyFill="1" applyBorder="1" applyAlignment="1">
      <alignment horizontal="center" vertical="center" wrapText="1"/>
    </xf>
    <xf numFmtId="0" fontId="50" fillId="0" borderId="8" xfId="0" applyFont="1" applyBorder="1" applyAlignment="1">
      <alignment horizontal="center" vertical="center" wrapText="1"/>
    </xf>
    <xf numFmtId="0" fontId="50" fillId="0" borderId="6" xfId="0" applyFont="1" applyBorder="1" applyAlignment="1">
      <alignment horizontal="center" vertical="center" wrapText="1"/>
    </xf>
    <xf numFmtId="0" fontId="51" fillId="2" borderId="22" xfId="0" applyFont="1" applyFill="1" applyBorder="1" applyAlignment="1">
      <alignment horizontal="center" vertical="center" wrapText="1"/>
    </xf>
    <xf numFmtId="0" fontId="51" fillId="2" borderId="19" xfId="0" applyFont="1" applyFill="1" applyBorder="1" applyAlignment="1">
      <alignment horizontal="center" vertical="center" wrapText="1"/>
    </xf>
    <xf numFmtId="0" fontId="51" fillId="2" borderId="11" xfId="0" applyFont="1" applyFill="1" applyBorder="1" applyAlignment="1">
      <alignment horizontal="center" vertical="center" wrapText="1"/>
    </xf>
    <xf numFmtId="0" fontId="51" fillId="2" borderId="5" xfId="0" applyFont="1" applyFill="1" applyBorder="1" applyAlignment="1">
      <alignment horizontal="center" vertical="center" wrapText="1"/>
    </xf>
    <xf numFmtId="0" fontId="51" fillId="0" borderId="31"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30" xfId="0" applyFont="1" applyBorder="1" applyAlignment="1">
      <alignment horizontal="center" vertical="center" wrapText="1"/>
    </xf>
    <xf numFmtId="0" fontId="50" fillId="4" borderId="20" xfId="0" applyFont="1" applyFill="1" applyBorder="1" applyAlignment="1">
      <alignment horizontal="center" vertical="center" wrapText="1"/>
    </xf>
    <xf numFmtId="0" fontId="51" fillId="2" borderId="29" xfId="0" applyFont="1" applyFill="1" applyBorder="1" applyAlignment="1">
      <alignment horizontal="center" vertical="center" wrapText="1"/>
    </xf>
    <xf numFmtId="0" fontId="51" fillId="2" borderId="25" xfId="0" applyFont="1" applyFill="1" applyBorder="1" applyAlignment="1">
      <alignment horizontal="center" vertical="center" wrapText="1"/>
    </xf>
    <xf numFmtId="186" fontId="50" fillId="8" borderId="98" xfId="0" applyNumberFormat="1" applyFont="1" applyFill="1" applyBorder="1" applyAlignment="1">
      <alignment horizontal="center" vertical="center" wrapText="1"/>
    </xf>
    <xf numFmtId="186" fontId="50" fillId="8" borderId="97" xfId="0" applyNumberFormat="1" applyFont="1" applyFill="1" applyBorder="1" applyAlignment="1">
      <alignment horizontal="center" vertical="center" wrapText="1"/>
    </xf>
    <xf numFmtId="186" fontId="15" fillId="8" borderId="101" xfId="0" applyNumberFormat="1" applyFont="1" applyFill="1" applyBorder="1" applyAlignment="1">
      <alignment horizontal="center" vertical="center"/>
    </xf>
    <xf numFmtId="186" fontId="15" fillId="8" borderId="104" xfId="0" applyNumberFormat="1" applyFont="1" applyFill="1" applyBorder="1" applyAlignment="1">
      <alignment horizontal="center" vertical="center"/>
    </xf>
    <xf numFmtId="186" fontId="51" fillId="9" borderId="105" xfId="0" applyNumberFormat="1" applyFont="1" applyFill="1" applyBorder="1" applyAlignment="1">
      <alignment horizontal="center" vertical="center" wrapText="1"/>
    </xf>
    <xf numFmtId="186" fontId="51" fillId="9" borderId="80" xfId="0" applyNumberFormat="1" applyFont="1" applyFill="1" applyBorder="1" applyAlignment="1">
      <alignment horizontal="center" vertical="center" wrapText="1"/>
    </xf>
    <xf numFmtId="186" fontId="16" fillId="2" borderId="107" xfId="0" applyNumberFormat="1" applyFont="1" applyFill="1" applyBorder="1" applyAlignment="1">
      <alignment horizontal="center" vertical="center"/>
    </xf>
    <xf numFmtId="186" fontId="16" fillId="2" borderId="111" xfId="0" applyNumberFormat="1" applyFont="1" applyFill="1" applyBorder="1" applyAlignment="1">
      <alignment horizontal="center" vertical="center"/>
    </xf>
    <xf numFmtId="186" fontId="16" fillId="2" borderId="200" xfId="0" applyNumberFormat="1" applyFont="1" applyFill="1" applyBorder="1" applyAlignment="1">
      <alignment horizontal="center" vertical="center"/>
    </xf>
    <xf numFmtId="186" fontId="15" fillId="10" borderId="43" xfId="0" applyNumberFormat="1" applyFont="1" applyFill="1" applyBorder="1" applyAlignment="1">
      <alignment horizontal="center" vertical="center" wrapText="1"/>
    </xf>
    <xf numFmtId="186" fontId="15" fillId="10" borderId="108" xfId="0" applyNumberFormat="1" applyFont="1" applyFill="1" applyBorder="1" applyAlignment="1">
      <alignment horizontal="center" vertical="center" wrapText="1"/>
    </xf>
    <xf numFmtId="186" fontId="50" fillId="0" borderId="27" xfId="0" applyNumberFormat="1" applyFont="1" applyBorder="1" applyAlignment="1">
      <alignment horizontal="center" vertical="center" wrapText="1"/>
    </xf>
    <xf numFmtId="186" fontId="50" fillId="0" borderId="201" xfId="0" applyNumberFormat="1" applyFont="1" applyBorder="1" applyAlignment="1">
      <alignment horizontal="center" vertical="center" wrapText="1"/>
    </xf>
    <xf numFmtId="186" fontId="50" fillId="4" borderId="94" xfId="0" applyNumberFormat="1" applyFont="1" applyFill="1" applyBorder="1" applyAlignment="1">
      <alignment horizontal="center" vertical="center" wrapText="1"/>
    </xf>
    <xf numFmtId="186" fontId="50" fillId="4" borderId="102" xfId="0" applyNumberFormat="1" applyFont="1" applyFill="1" applyBorder="1" applyAlignment="1">
      <alignment horizontal="center" vertical="center" wrapText="1"/>
    </xf>
    <xf numFmtId="186" fontId="50" fillId="4" borderId="95" xfId="0" applyNumberFormat="1" applyFont="1" applyFill="1" applyBorder="1" applyAlignment="1">
      <alignment horizontal="center" vertical="center" wrapText="1"/>
    </xf>
    <xf numFmtId="186" fontId="50" fillId="4" borderId="59" xfId="0" applyNumberFormat="1" applyFont="1" applyFill="1" applyBorder="1" applyAlignment="1">
      <alignment horizontal="center" vertical="center" wrapText="1"/>
    </xf>
    <xf numFmtId="186" fontId="50" fillId="4" borderId="96" xfId="0" applyNumberFormat="1" applyFont="1" applyFill="1" applyBorder="1" applyAlignment="1">
      <alignment horizontal="center" vertical="center" wrapText="1"/>
    </xf>
    <xf numFmtId="186" fontId="50" fillId="4" borderId="97" xfId="0" applyNumberFormat="1" applyFont="1" applyFill="1" applyBorder="1" applyAlignment="1">
      <alignment horizontal="center" vertical="center" wrapText="1"/>
    </xf>
    <xf numFmtId="186" fontId="50" fillId="4" borderId="98" xfId="0" applyNumberFormat="1" applyFont="1" applyFill="1" applyBorder="1" applyAlignment="1">
      <alignment horizontal="center" vertical="center" wrapText="1"/>
    </xf>
    <xf numFmtId="186" fontId="50" fillId="9" borderId="99" xfId="0" applyNumberFormat="1" applyFont="1" applyFill="1" applyBorder="1" applyAlignment="1">
      <alignment horizontal="center" vertical="center" wrapText="1"/>
    </xf>
    <xf numFmtId="186" fontId="50" fillId="9" borderId="100" xfId="0" applyNumberFormat="1" applyFont="1" applyFill="1" applyBorder="1" applyAlignment="1">
      <alignment horizontal="center" vertical="center" wrapText="1"/>
    </xf>
    <xf numFmtId="186" fontId="59" fillId="9" borderId="105" xfId="0" applyNumberFormat="1" applyFont="1" applyFill="1" applyBorder="1" applyAlignment="1">
      <alignment horizontal="center" vertical="center" wrapText="1"/>
    </xf>
    <xf numFmtId="186" fontId="59" fillId="9" borderId="80" xfId="0" applyNumberFormat="1" applyFont="1" applyFill="1" applyBorder="1" applyAlignment="1">
      <alignment horizontal="center" vertical="center" wrapText="1"/>
    </xf>
    <xf numFmtId="186" fontId="15" fillId="0" borderId="120" xfId="0" applyNumberFormat="1" applyFont="1" applyFill="1" applyBorder="1" applyAlignment="1">
      <alignment vertical="center" wrapText="1"/>
    </xf>
    <xf numFmtId="186" fontId="15" fillId="0" borderId="87" xfId="0" applyNumberFormat="1" applyFont="1" applyFill="1" applyBorder="1" applyAlignment="1">
      <alignment vertical="center" wrapText="1"/>
    </xf>
    <xf numFmtId="186" fontId="15" fillId="4" borderId="85" xfId="0" applyNumberFormat="1" applyFont="1" applyFill="1" applyBorder="1" applyAlignment="1">
      <alignment horizontal="center" vertical="center" wrapText="1"/>
    </xf>
    <xf numFmtId="186" fontId="15" fillId="4" borderId="117" xfId="0" applyNumberFormat="1" applyFont="1" applyFill="1" applyBorder="1" applyAlignment="1">
      <alignment horizontal="center" vertical="center" wrapText="1"/>
    </xf>
    <xf numFmtId="186" fontId="15" fillId="4" borderId="70" xfId="0" applyNumberFormat="1" applyFont="1" applyFill="1" applyBorder="1" applyAlignment="1">
      <alignment horizontal="center" vertical="center" wrapText="1"/>
    </xf>
    <xf numFmtId="186" fontId="15" fillId="4" borderId="72" xfId="0" applyNumberFormat="1" applyFont="1" applyFill="1" applyBorder="1" applyAlignment="1">
      <alignment horizontal="center" vertical="center" wrapText="1"/>
    </xf>
    <xf numFmtId="186" fontId="15" fillId="4" borderId="86" xfId="0" applyNumberFormat="1" applyFont="1" applyFill="1" applyBorder="1" applyAlignment="1">
      <alignment horizontal="center" vertical="center" wrapText="1"/>
    </xf>
    <xf numFmtId="186" fontId="15" fillId="4" borderId="115" xfId="0" applyNumberFormat="1" applyFont="1" applyFill="1" applyBorder="1" applyAlignment="1">
      <alignment horizontal="center" vertical="center" wrapText="1"/>
    </xf>
    <xf numFmtId="186" fontId="15" fillId="4" borderId="118" xfId="0" applyNumberFormat="1" applyFont="1" applyFill="1" applyBorder="1" applyAlignment="1">
      <alignment horizontal="center" vertical="center" wrapText="1"/>
    </xf>
    <xf numFmtId="186" fontId="15" fillId="9" borderId="65" xfId="0" applyNumberFormat="1" applyFont="1" applyFill="1" applyBorder="1" applyAlignment="1">
      <alignment horizontal="center" vertical="center" wrapText="1"/>
    </xf>
    <xf numFmtId="186" fontId="15" fillId="9" borderId="40" xfId="0" applyNumberFormat="1" applyFont="1" applyFill="1" applyBorder="1" applyAlignment="1">
      <alignment horizontal="center" vertical="center" wrapText="1"/>
    </xf>
    <xf numFmtId="186" fontId="15" fillId="8" borderId="116" xfId="0" applyNumberFormat="1" applyFont="1" applyFill="1" applyBorder="1" applyAlignment="1">
      <alignment horizontal="center" vertical="center" wrapText="1"/>
    </xf>
    <xf numFmtId="186" fontId="15" fillId="8" borderId="110" xfId="0" applyNumberFormat="1" applyFont="1" applyFill="1" applyBorder="1" applyAlignment="1">
      <alignment horizontal="center" vertical="center" wrapText="1"/>
    </xf>
    <xf numFmtId="186" fontId="15" fillId="8" borderId="66" xfId="0" applyNumberFormat="1" applyFont="1" applyFill="1" applyBorder="1" applyAlignment="1">
      <alignment horizontal="center" vertical="center"/>
    </xf>
    <xf numFmtId="186" fontId="15" fillId="8" borderId="98" xfId="0" applyNumberFormat="1" applyFont="1" applyFill="1" applyBorder="1" applyAlignment="1">
      <alignment horizontal="center" vertical="center"/>
    </xf>
    <xf numFmtId="186" fontId="15" fillId="0" borderId="88" xfId="0" applyNumberFormat="1" applyFont="1" applyFill="1" applyBorder="1" applyAlignment="1">
      <alignment vertical="center" wrapText="1"/>
    </xf>
    <xf numFmtId="186" fontId="51" fillId="9" borderId="105" xfId="0" applyNumberFormat="1" applyFont="1" applyFill="1" applyBorder="1" applyAlignment="1">
      <alignment horizontal="center" vertical="center"/>
    </xf>
    <xf numFmtId="186" fontId="51" fillId="9" borderId="80" xfId="0" applyNumberFormat="1" applyFont="1" applyFill="1" applyBorder="1" applyAlignment="1">
      <alignment horizontal="center" vertical="center"/>
    </xf>
    <xf numFmtId="186" fontId="51" fillId="9" borderId="81" xfId="0" applyNumberFormat="1" applyFont="1" applyFill="1" applyBorder="1" applyAlignment="1">
      <alignment horizontal="center" vertical="center"/>
    </xf>
    <xf numFmtId="186" fontId="51" fillId="4" borderId="124" xfId="0" applyNumberFormat="1" applyFont="1" applyFill="1" applyBorder="1" applyAlignment="1">
      <alignment horizontal="center" vertical="center" wrapText="1"/>
    </xf>
    <xf numFmtId="186" fontId="51" fillId="4" borderId="126" xfId="0" applyNumberFormat="1" applyFont="1" applyFill="1" applyBorder="1" applyAlignment="1">
      <alignment horizontal="center" vertical="center" wrapText="1"/>
    </xf>
    <xf numFmtId="186" fontId="50" fillId="4" borderId="63" xfId="0" applyNumberFormat="1" applyFont="1" applyFill="1" applyBorder="1" applyAlignment="1">
      <alignment horizontal="center" vertical="center" wrapText="1"/>
    </xf>
    <xf numFmtId="186" fontId="16" fillId="4" borderId="63" xfId="0" applyNumberFormat="1" applyFont="1" applyFill="1" applyBorder="1" applyAlignment="1">
      <alignment horizontal="center" vertical="center"/>
    </xf>
    <xf numFmtId="186" fontId="16" fillId="4" borderId="98" xfId="0" applyNumberFormat="1" applyFont="1" applyFill="1" applyBorder="1" applyAlignment="1">
      <alignment horizontal="center" vertical="center"/>
    </xf>
    <xf numFmtId="186" fontId="16" fillId="9" borderId="116" xfId="0" applyNumberFormat="1" applyFont="1" applyFill="1" applyBorder="1" applyAlignment="1">
      <alignment horizontal="center" vertical="center"/>
    </xf>
    <xf numFmtId="186" fontId="16" fillId="9" borderId="125" xfId="0" applyNumberFormat="1" applyFont="1" applyFill="1" applyBorder="1" applyAlignment="1">
      <alignment horizontal="center" vertical="center"/>
    </xf>
    <xf numFmtId="186" fontId="16" fillId="8" borderId="116" xfId="0" applyNumberFormat="1" applyFont="1" applyFill="1" applyBorder="1" applyAlignment="1">
      <alignment horizontal="center" vertical="center"/>
    </xf>
    <xf numFmtId="186" fontId="16" fillId="8" borderId="66" xfId="0" applyNumberFormat="1" applyFont="1" applyFill="1" applyBorder="1" applyAlignment="1">
      <alignment horizontal="center" vertical="center"/>
    </xf>
    <xf numFmtId="186" fontId="50" fillId="8" borderId="63" xfId="0" applyNumberFormat="1" applyFont="1" applyFill="1" applyBorder="1" applyAlignment="1">
      <alignment horizontal="center" vertical="center" wrapText="1"/>
    </xf>
    <xf numFmtId="186" fontId="51" fillId="9" borderId="112" xfId="0" applyNumberFormat="1" applyFont="1" applyFill="1" applyBorder="1" applyAlignment="1">
      <alignment horizontal="center" vertical="center"/>
    </xf>
    <xf numFmtId="186" fontId="51" fillId="9" borderId="55" xfId="0" applyNumberFormat="1" applyFont="1" applyFill="1" applyBorder="1" applyAlignment="1">
      <alignment horizontal="center" vertical="center"/>
    </xf>
    <xf numFmtId="186" fontId="50" fillId="4" borderId="85" xfId="0" applyNumberFormat="1" applyFont="1" applyFill="1" applyBorder="1" applyAlignment="1">
      <alignment horizontal="center" vertical="center" wrapText="1"/>
    </xf>
    <xf numFmtId="186" fontId="50" fillId="4" borderId="117" xfId="0" applyNumberFormat="1" applyFont="1" applyFill="1" applyBorder="1" applyAlignment="1">
      <alignment horizontal="center" vertical="center" wrapText="1"/>
    </xf>
    <xf numFmtId="186" fontId="50" fillId="4" borderId="70" xfId="0" applyNumberFormat="1" applyFont="1" applyFill="1" applyBorder="1" applyAlignment="1">
      <alignment horizontal="center" vertical="center" wrapText="1"/>
    </xf>
    <xf numFmtId="186" fontId="50" fillId="4" borderId="72" xfId="0" applyNumberFormat="1" applyFont="1" applyFill="1" applyBorder="1" applyAlignment="1">
      <alignment horizontal="center" vertical="center" wrapText="1"/>
    </xf>
    <xf numFmtId="186" fontId="16" fillId="4" borderId="66" xfId="0" applyNumberFormat="1" applyFont="1" applyFill="1" applyBorder="1" applyAlignment="1">
      <alignment horizontal="center" vertical="center"/>
    </xf>
    <xf numFmtId="186" fontId="16" fillId="4" borderId="125" xfId="0" applyNumberFormat="1" applyFont="1" applyFill="1" applyBorder="1" applyAlignment="1">
      <alignment horizontal="center" vertical="center"/>
    </xf>
    <xf numFmtId="0" fontId="63" fillId="0" borderId="2" xfId="0" applyFont="1" applyBorder="1" applyAlignment="1">
      <alignment horizontal="center" vertical="center" textRotation="255" wrapText="1"/>
    </xf>
    <xf numFmtId="0" fontId="62" fillId="9" borderId="52" xfId="0" applyFont="1" applyFill="1" applyBorder="1" applyAlignment="1">
      <alignment horizontal="center" vertical="center" wrapText="1"/>
    </xf>
    <xf numFmtId="0" fontId="62" fillId="9" borderId="43" xfId="0" applyFont="1" applyFill="1" applyBorder="1" applyAlignment="1">
      <alignment horizontal="center" vertical="center" wrapText="1"/>
    </xf>
    <xf numFmtId="0" fontId="62" fillId="9" borderId="1" xfId="0" applyFont="1" applyFill="1" applyBorder="1" applyAlignment="1">
      <alignment horizontal="center" vertical="center" wrapText="1"/>
    </xf>
    <xf numFmtId="0" fontId="62" fillId="2" borderId="52" xfId="0" applyFont="1" applyFill="1" applyBorder="1" applyAlignment="1">
      <alignment horizontal="center" vertical="center" wrapText="1"/>
    </xf>
    <xf numFmtId="0" fontId="62" fillId="2" borderId="43" xfId="0" applyFont="1" applyFill="1" applyBorder="1" applyAlignment="1">
      <alignment horizontal="center" vertical="center" wrapText="1"/>
    </xf>
    <xf numFmtId="0" fontId="62" fillId="2" borderId="1" xfId="0" applyFont="1" applyFill="1" applyBorder="1" applyAlignment="1">
      <alignment horizontal="center" vertical="center" wrapText="1"/>
    </xf>
    <xf numFmtId="0" fontId="50" fillId="3" borderId="2" xfId="0" applyFont="1" applyFill="1" applyBorder="1" applyAlignment="1">
      <alignment horizontal="center" vertical="center" wrapText="1"/>
    </xf>
    <xf numFmtId="0" fontId="50" fillId="5"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50" fillId="7" borderId="2" xfId="0" applyFont="1" applyFill="1" applyBorder="1" applyAlignment="1">
      <alignment horizontal="center" vertical="center" wrapText="1"/>
    </xf>
    <xf numFmtId="0" fontId="62" fillId="0" borderId="76" xfId="0" applyFont="1" applyBorder="1" applyAlignment="1">
      <alignment horizontal="center" vertical="center" wrapText="1"/>
    </xf>
    <xf numFmtId="0" fontId="62" fillId="0" borderId="57" xfId="0" applyFont="1" applyBorder="1" applyAlignment="1">
      <alignment horizontal="center" vertical="center" wrapText="1"/>
    </xf>
    <xf numFmtId="0" fontId="62" fillId="0" borderId="4" xfId="0" applyFont="1" applyBorder="1" applyAlignment="1">
      <alignment horizontal="center" vertical="center" wrapText="1"/>
    </xf>
    <xf numFmtId="0" fontId="62" fillId="3" borderId="61" xfId="0" applyFont="1" applyFill="1" applyBorder="1" applyAlignment="1">
      <alignment horizontal="center" vertical="center" wrapText="1"/>
    </xf>
    <xf numFmtId="0" fontId="62" fillId="3" borderId="8" xfId="0" applyFont="1" applyFill="1" applyBorder="1" applyAlignment="1">
      <alignment horizontal="center" vertical="center" wrapText="1"/>
    </xf>
    <xf numFmtId="0" fontId="62" fillId="3" borderId="56" xfId="0" applyFont="1" applyFill="1" applyBorder="1" applyAlignment="1">
      <alignment horizontal="center" vertical="center" wrapText="1"/>
    </xf>
    <xf numFmtId="0" fontId="62" fillId="0" borderId="3" xfId="0" applyFont="1" applyBorder="1" applyAlignment="1">
      <alignment horizontal="center" vertical="center" wrapText="1"/>
    </xf>
    <xf numFmtId="0" fontId="62" fillId="0" borderId="45" xfId="0" applyFont="1" applyBorder="1" applyAlignment="1">
      <alignment horizontal="center" vertical="center" wrapText="1"/>
    </xf>
    <xf numFmtId="0" fontId="62" fillId="0" borderId="2" xfId="0" applyFont="1" applyBorder="1" applyAlignment="1">
      <alignment horizontal="center" vertical="center" textRotation="255" wrapText="1"/>
    </xf>
    <xf numFmtId="0" fontId="62" fillId="0" borderId="76" xfId="0" applyFont="1" applyFill="1" applyBorder="1" applyAlignment="1">
      <alignment horizontal="center" vertical="center" wrapText="1"/>
    </xf>
    <xf numFmtId="0" fontId="62" fillId="0" borderId="4" xfId="0" applyFont="1" applyFill="1" applyBorder="1" applyAlignment="1">
      <alignment horizontal="center" vertical="center" wrapText="1"/>
    </xf>
    <xf numFmtId="0" fontId="62" fillId="0" borderId="2" xfId="0" applyFont="1" applyFill="1" applyBorder="1" applyAlignment="1">
      <alignment horizontal="center" vertical="center" wrapText="1"/>
    </xf>
    <xf numFmtId="0" fontId="62" fillId="0" borderId="60"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82" xfId="0" applyFont="1" applyBorder="1" applyAlignment="1">
      <alignment horizontal="center" vertical="center" wrapText="1"/>
    </xf>
    <xf numFmtId="0" fontId="62" fillId="0" borderId="80" xfId="0" applyFont="1" applyBorder="1" applyAlignment="1">
      <alignment horizontal="center" vertical="center" wrapText="1"/>
    </xf>
    <xf numFmtId="0" fontId="62" fillId="0" borderId="81" xfId="0" applyFont="1" applyBorder="1" applyAlignment="1">
      <alignment horizontal="center" vertical="center" wrapText="1"/>
    </xf>
    <xf numFmtId="0" fontId="62" fillId="0" borderId="140" xfId="0" applyFont="1" applyBorder="1" applyAlignment="1">
      <alignment horizontal="center" vertical="center" wrapText="1"/>
    </xf>
    <xf numFmtId="0" fontId="62" fillId="0" borderId="141" xfId="0" applyFont="1" applyBorder="1" applyAlignment="1">
      <alignment horizontal="center" vertical="center" wrapText="1"/>
    </xf>
    <xf numFmtId="0" fontId="62" fillId="5" borderId="3" xfId="0" applyFont="1" applyFill="1" applyBorder="1" applyAlignment="1">
      <alignment horizontal="center" vertical="center" textRotation="255" wrapText="1"/>
    </xf>
    <xf numFmtId="0" fontId="62" fillId="5" borderId="57" xfId="0" applyFont="1" applyFill="1" applyBorder="1" applyAlignment="1">
      <alignment horizontal="center" vertical="center" textRotation="255" wrapText="1"/>
    </xf>
    <xf numFmtId="0" fontId="62" fillId="5" borderId="4" xfId="0" applyFont="1" applyFill="1" applyBorder="1" applyAlignment="1">
      <alignment horizontal="center" vertical="center" textRotation="255" wrapText="1"/>
    </xf>
    <xf numFmtId="0" fontId="62" fillId="0" borderId="61" xfId="0" applyFont="1" applyFill="1" applyBorder="1" applyAlignment="1">
      <alignment horizontal="center" vertical="center" wrapText="1"/>
    </xf>
    <xf numFmtId="0" fontId="62" fillId="0" borderId="53" xfId="0" applyFont="1" applyFill="1" applyBorder="1" applyAlignment="1">
      <alignment horizontal="center" vertical="center" wrapText="1"/>
    </xf>
    <xf numFmtId="0" fontId="62" fillId="0" borderId="42"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58" xfId="0" applyFont="1" applyFill="1" applyBorder="1" applyAlignment="1">
      <alignment horizontal="center" vertical="center" wrapText="1"/>
    </xf>
    <xf numFmtId="0" fontId="62" fillId="0" borderId="60" xfId="0"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2" fillId="0" borderId="59" xfId="0" applyFont="1" applyFill="1" applyBorder="1" applyAlignment="1">
      <alignment horizontal="center" vertical="center" wrapText="1"/>
    </xf>
    <xf numFmtId="0" fontId="63" fillId="0" borderId="3" xfId="0" applyFont="1" applyBorder="1" applyAlignment="1">
      <alignment horizontal="center" vertical="center" textRotation="255"/>
    </xf>
    <xf numFmtId="0" fontId="63" fillId="0" borderId="57" xfId="0" applyFont="1" applyBorder="1" applyAlignment="1">
      <alignment horizontal="center" vertical="center" textRotation="255"/>
    </xf>
    <xf numFmtId="0" fontId="63" fillId="0" borderId="4" xfId="0" applyFont="1" applyBorder="1" applyAlignment="1">
      <alignment horizontal="center" vertical="center" textRotation="255"/>
    </xf>
    <xf numFmtId="0" fontId="50" fillId="3" borderId="2" xfId="0" applyFont="1" applyFill="1" applyBorder="1" applyAlignment="1">
      <alignment horizontal="center" vertical="center" textRotation="255" wrapText="1"/>
    </xf>
    <xf numFmtId="0" fontId="52" fillId="3" borderId="2" xfId="0" applyFont="1" applyFill="1" applyBorder="1" applyAlignment="1">
      <alignment horizontal="center" vertical="center" textRotation="255" wrapText="1"/>
    </xf>
    <xf numFmtId="0" fontId="62" fillId="0" borderId="56" xfId="0" applyFont="1" applyFill="1" applyBorder="1" applyAlignment="1">
      <alignment horizontal="center" vertical="center" wrapText="1"/>
    </xf>
    <xf numFmtId="0" fontId="50" fillId="7" borderId="2" xfId="0" applyFont="1" applyFill="1" applyBorder="1" applyAlignment="1">
      <alignment horizontal="center" vertical="center" textRotation="255" wrapText="1"/>
    </xf>
    <xf numFmtId="0" fontId="62" fillId="0" borderId="61" xfId="0" applyFont="1" applyBorder="1" applyAlignment="1">
      <alignment horizontal="center" vertical="center" wrapText="1"/>
    </xf>
    <xf numFmtId="0" fontId="62" fillId="0" borderId="53" xfId="0" applyFont="1" applyBorder="1" applyAlignment="1">
      <alignment horizontal="center" vertical="center" wrapText="1"/>
    </xf>
    <xf numFmtId="0" fontId="62" fillId="0" borderId="42" xfId="0" applyFont="1" applyBorder="1" applyAlignment="1">
      <alignment horizontal="center" vertical="center" wrapText="1"/>
    </xf>
    <xf numFmtId="186" fontId="15" fillId="0" borderId="68" xfId="0" applyNumberFormat="1" applyFont="1" applyBorder="1" applyAlignment="1">
      <alignment horizontal="center" vertical="center"/>
    </xf>
    <xf numFmtId="186" fontId="15" fillId="0" borderId="48" xfId="0" applyNumberFormat="1" applyFont="1" applyBorder="1" applyAlignment="1">
      <alignment horizontal="center" vertical="center"/>
    </xf>
    <xf numFmtId="186" fontId="15" fillId="0" borderId="83" xfId="0" applyNumberFormat="1" applyFont="1" applyBorder="1" applyAlignment="1">
      <alignment horizontal="center" vertical="center"/>
    </xf>
    <xf numFmtId="186" fontId="59" fillId="9" borderId="82" xfId="0" applyNumberFormat="1" applyFont="1" applyFill="1" applyBorder="1" applyAlignment="1">
      <alignment horizontal="center" vertical="center" wrapText="1"/>
    </xf>
    <xf numFmtId="186" fontId="59" fillId="9" borderId="81" xfId="0" applyNumberFormat="1" applyFont="1" applyFill="1" applyBorder="1" applyAlignment="1">
      <alignment horizontal="center" vertical="center" wrapText="1"/>
    </xf>
    <xf numFmtId="0" fontId="68" fillId="7" borderId="206" xfId="7" applyFont="1" applyFill="1" applyBorder="1" applyAlignment="1" applyProtection="1">
      <alignment horizontal="center" vertical="center"/>
    </xf>
    <xf numFmtId="0" fontId="68" fillId="7" borderId="206" xfId="7" applyFont="1" applyFill="1" applyBorder="1" applyAlignment="1" applyProtection="1">
      <alignment horizontal="center" vertical="center" shrinkToFit="1"/>
    </xf>
    <xf numFmtId="0" fontId="68" fillId="7" borderId="205" xfId="7" applyFont="1" applyFill="1" applyBorder="1" applyAlignment="1" applyProtection="1">
      <alignment horizontal="center" vertical="center" shrinkToFit="1"/>
    </xf>
    <xf numFmtId="0" fontId="68" fillId="9" borderId="130" xfId="7" applyFont="1" applyFill="1" applyBorder="1" applyAlignment="1" applyProtection="1">
      <alignment horizontal="center" vertical="center"/>
    </xf>
    <xf numFmtId="0" fontId="68" fillId="9" borderId="166" xfId="7" applyFont="1" applyFill="1" applyBorder="1" applyAlignment="1" applyProtection="1">
      <alignment horizontal="center" vertical="center"/>
    </xf>
    <xf numFmtId="0" fontId="68" fillId="9" borderId="64" xfId="7" applyFont="1" applyFill="1" applyBorder="1" applyAlignment="1" applyProtection="1">
      <alignment horizontal="center" vertical="center"/>
    </xf>
    <xf numFmtId="0" fontId="68" fillId="0" borderId="204" xfId="7" applyFont="1" applyFill="1" applyBorder="1" applyAlignment="1" applyProtection="1">
      <alignment horizontal="center" vertical="center"/>
    </xf>
    <xf numFmtId="0" fontId="68" fillId="0" borderId="206" xfId="7" applyFont="1" applyFill="1" applyBorder="1" applyAlignment="1" applyProtection="1">
      <alignment horizontal="center" vertical="center"/>
    </xf>
    <xf numFmtId="0" fontId="68" fillId="7" borderId="207" xfId="7" applyFont="1" applyFill="1" applyBorder="1" applyAlignment="1" applyProtection="1">
      <alignment horizontal="center" vertical="center"/>
    </xf>
    <xf numFmtId="0" fontId="48" fillId="0" borderId="80" xfId="7" applyFont="1" applyFill="1" applyBorder="1" applyAlignment="1" applyProtection="1">
      <alignment horizontal="center" vertical="center"/>
    </xf>
    <xf numFmtId="0" fontId="48" fillId="0" borderId="81" xfId="7" applyFont="1" applyFill="1" applyBorder="1" applyAlignment="1">
      <alignment horizontal="center" vertical="center"/>
    </xf>
    <xf numFmtId="0" fontId="68" fillId="9" borderId="82" xfId="7" applyFont="1" applyFill="1" applyBorder="1" applyAlignment="1" applyProtection="1">
      <alignment horizontal="center" vertical="center"/>
    </xf>
    <xf numFmtId="0" fontId="68" fillId="9" borderId="80" xfId="7" applyFont="1" applyFill="1" applyBorder="1" applyAlignment="1" applyProtection="1">
      <alignment horizontal="center" vertical="center"/>
    </xf>
    <xf numFmtId="0" fontId="68" fillId="9" borderId="81" xfId="7" applyFont="1" applyFill="1" applyBorder="1" applyAlignment="1" applyProtection="1">
      <alignment horizontal="center" vertical="center"/>
    </xf>
    <xf numFmtId="0" fontId="68" fillId="44" borderId="50" xfId="0" applyFont="1" applyFill="1" applyBorder="1" applyAlignment="1">
      <alignment horizontal="center" vertical="center"/>
    </xf>
    <xf numFmtId="0" fontId="48" fillId="44" borderId="80" xfId="7" applyFont="1" applyFill="1" applyBorder="1" applyAlignment="1" applyProtection="1">
      <alignment horizontal="center" vertical="center"/>
    </xf>
    <xf numFmtId="0" fontId="48" fillId="44" borderId="81" xfId="7" applyFont="1" applyFill="1" applyBorder="1" applyAlignment="1">
      <alignment horizontal="center" vertical="center"/>
    </xf>
    <xf numFmtId="0" fontId="48" fillId="0" borderId="82" xfId="7" applyFont="1" applyFill="1" applyBorder="1" applyAlignment="1" applyProtection="1">
      <alignment horizontal="center" vertical="center"/>
    </xf>
    <xf numFmtId="0" fontId="68" fillId="0" borderId="50" xfId="7" applyFont="1" applyFill="1" applyBorder="1" applyAlignment="1" applyProtection="1">
      <alignment horizontal="center" vertical="center" wrapText="1"/>
    </xf>
    <xf numFmtId="0" fontId="68" fillId="0" borderId="82" xfId="7" applyFont="1" applyFill="1" applyBorder="1" applyAlignment="1" applyProtection="1">
      <alignment horizontal="center" vertical="center"/>
    </xf>
    <xf numFmtId="0" fontId="68" fillId="0" borderId="81" xfId="7" applyFont="1" applyFill="1" applyBorder="1" applyAlignment="1" applyProtection="1">
      <alignment horizontal="center" vertical="center"/>
    </xf>
    <xf numFmtId="0" fontId="48" fillId="0" borderId="50" xfId="7" applyFont="1" applyFill="1" applyBorder="1" applyAlignment="1">
      <alignment horizontal="center" vertical="center"/>
    </xf>
    <xf numFmtId="0" fontId="48" fillId="0" borderId="50" xfId="7" applyFont="1" applyBorder="1" applyAlignment="1">
      <alignment vertical="center"/>
    </xf>
    <xf numFmtId="0" fontId="48" fillId="0" borderId="50" xfId="7" applyFont="1" applyFill="1" applyBorder="1" applyAlignment="1" applyProtection="1">
      <alignment horizontal="center" vertical="center"/>
    </xf>
    <xf numFmtId="0" fontId="68" fillId="0" borderId="50" xfId="7" applyFont="1" applyFill="1" applyBorder="1" applyAlignment="1" applyProtection="1">
      <alignment horizontal="center" vertical="center"/>
    </xf>
    <xf numFmtId="0" fontId="48" fillId="0" borderId="81" xfId="7" applyFont="1" applyFill="1" applyBorder="1" applyAlignment="1" applyProtection="1">
      <alignment horizontal="center" vertical="center"/>
    </xf>
    <xf numFmtId="0" fontId="68" fillId="0" borderId="151" xfId="7" applyFont="1" applyFill="1" applyBorder="1" applyAlignment="1" applyProtection="1">
      <alignment horizontal="center" vertical="center"/>
    </xf>
    <xf numFmtId="0" fontId="68" fillId="0" borderId="151" xfId="7" applyFont="1" applyBorder="1" applyAlignment="1" applyProtection="1">
      <alignment horizontal="center" vertical="center"/>
    </xf>
    <xf numFmtId="0" fontId="48" fillId="9" borderId="151" xfId="7" applyFont="1" applyFill="1" applyBorder="1" applyAlignment="1" applyProtection="1">
      <alignment horizontal="center" vertical="center"/>
    </xf>
    <xf numFmtId="0" fontId="68" fillId="6" borderId="164" xfId="7" applyFont="1" applyFill="1" applyBorder="1" applyAlignment="1" applyProtection="1">
      <alignment horizontal="center" vertical="center"/>
    </xf>
    <xf numFmtId="0" fontId="68" fillId="6" borderId="68" xfId="7" applyFont="1" applyFill="1" applyBorder="1" applyAlignment="1" applyProtection="1">
      <alignment horizontal="center" vertical="center"/>
    </xf>
    <xf numFmtId="0" fontId="68" fillId="6" borderId="48" xfId="7" applyFont="1" applyFill="1" applyBorder="1" applyAlignment="1" applyProtection="1">
      <alignment horizontal="center" vertical="center"/>
    </xf>
    <xf numFmtId="0" fontId="68" fillId="6" borderId="158" xfId="7" applyFont="1" applyFill="1" applyBorder="1" applyAlignment="1" applyProtection="1">
      <alignment horizontal="center" vertical="center"/>
    </xf>
    <xf numFmtId="0" fontId="68" fillId="6" borderId="152" xfId="7" applyFont="1" applyFill="1" applyBorder="1" applyAlignment="1" applyProtection="1">
      <alignment horizontal="center" vertical="center"/>
    </xf>
    <xf numFmtId="0" fontId="68" fillId="6" borderId="27" xfId="7" applyFont="1" applyFill="1" applyBorder="1" applyAlignment="1" applyProtection="1">
      <alignment horizontal="center" vertical="center"/>
    </xf>
    <xf numFmtId="0" fontId="68" fillId="6" borderId="39" xfId="7" applyFont="1" applyFill="1" applyBorder="1" applyAlignment="1" applyProtection="1">
      <alignment horizontal="center" vertical="center"/>
    </xf>
    <xf numFmtId="0" fontId="68" fillId="6" borderId="47" xfId="7" applyFont="1" applyFill="1" applyBorder="1" applyAlignment="1" applyProtection="1">
      <alignment horizontal="center" vertical="center"/>
    </xf>
    <xf numFmtId="0" fontId="68" fillId="6" borderId="38" xfId="7" applyFont="1" applyFill="1" applyBorder="1" applyAlignment="1" applyProtection="1">
      <alignment horizontal="center" vertical="center"/>
    </xf>
    <xf numFmtId="41" fontId="68" fillId="6" borderId="153" xfId="10" applyFont="1" applyFill="1" applyBorder="1" applyAlignment="1" applyProtection="1">
      <alignment horizontal="center" vertical="center"/>
    </xf>
    <xf numFmtId="41" fontId="68" fillId="6" borderId="154" xfId="10" applyFont="1" applyFill="1" applyBorder="1" applyAlignment="1" applyProtection="1">
      <alignment horizontal="center" vertical="center"/>
    </xf>
    <xf numFmtId="0" fontId="68" fillId="6" borderId="158" xfId="7" applyFont="1" applyFill="1" applyBorder="1" applyAlignment="1" applyProtection="1">
      <alignment horizontal="center" vertical="center" wrapText="1"/>
    </xf>
    <xf numFmtId="0" fontId="68" fillId="6" borderId="79" xfId="7" applyFont="1" applyFill="1" applyBorder="1" applyAlignment="1" applyProtection="1">
      <alignment horizontal="center" vertical="center" wrapText="1"/>
    </xf>
    <xf numFmtId="0" fontId="68" fillId="6" borderId="152" xfId="7" applyFont="1" applyFill="1" applyBorder="1" applyAlignment="1" applyProtection="1">
      <alignment horizontal="center" vertical="center" wrapText="1"/>
    </xf>
    <xf numFmtId="0" fontId="68" fillId="6" borderId="27" xfId="7" applyFont="1" applyFill="1" applyBorder="1" applyAlignment="1" applyProtection="1">
      <alignment horizontal="center" vertical="center" wrapText="1"/>
    </xf>
    <xf numFmtId="0" fontId="68" fillId="6" borderId="0" xfId="7" applyFont="1" applyFill="1" applyBorder="1" applyAlignment="1" applyProtection="1">
      <alignment horizontal="center" vertical="center" wrapText="1"/>
    </xf>
    <xf numFmtId="0" fontId="68" fillId="6" borderId="39" xfId="7" applyFont="1" applyFill="1" applyBorder="1" applyAlignment="1" applyProtection="1">
      <alignment horizontal="center" vertical="center" wrapText="1"/>
    </xf>
    <xf numFmtId="0" fontId="68" fillId="6" borderId="47" xfId="7" applyFont="1" applyFill="1" applyBorder="1" applyAlignment="1" applyProtection="1">
      <alignment horizontal="center" vertical="center" wrapText="1"/>
    </xf>
    <xf numFmtId="0" fontId="68" fillId="6" borderId="40" xfId="7" applyFont="1" applyFill="1" applyBorder="1" applyAlignment="1" applyProtection="1">
      <alignment horizontal="center" vertical="center" wrapText="1"/>
    </xf>
    <xf numFmtId="0" fontId="68" fillId="6" borderId="38" xfId="7" applyFont="1" applyFill="1" applyBorder="1" applyAlignment="1" applyProtection="1">
      <alignment horizontal="center" vertical="center" wrapText="1"/>
    </xf>
    <xf numFmtId="0" fontId="68" fillId="6" borderId="153" xfId="7" applyFont="1" applyFill="1" applyBorder="1" applyAlignment="1" applyProtection="1">
      <alignment horizontal="center" vertical="center" wrapText="1"/>
    </xf>
    <xf numFmtId="0" fontId="68" fillId="6" borderId="154" xfId="7" applyFont="1" applyFill="1" applyBorder="1" applyAlignment="1" applyProtection="1">
      <alignment horizontal="center" vertical="center" wrapText="1"/>
    </xf>
    <xf numFmtId="0" fontId="68" fillId="6" borderId="165" xfId="7" applyFont="1" applyFill="1" applyBorder="1" applyAlignment="1" applyProtection="1">
      <alignment horizontal="center" vertical="center" wrapText="1"/>
    </xf>
    <xf numFmtId="41" fontId="68" fillId="6" borderId="83" xfId="10" applyFont="1" applyFill="1" applyBorder="1" applyAlignment="1" applyProtection="1">
      <alignment horizontal="center" vertical="center"/>
    </xf>
    <xf numFmtId="41" fontId="68" fillId="6" borderId="48" xfId="10" applyFont="1" applyFill="1" applyBorder="1" applyAlignment="1" applyProtection="1">
      <alignment horizontal="center" vertical="center"/>
    </xf>
    <xf numFmtId="0" fontId="68" fillId="6" borderId="82" xfId="7" applyFont="1" applyFill="1" applyBorder="1" applyAlignment="1" applyProtection="1">
      <alignment horizontal="center" vertical="center"/>
    </xf>
    <xf numFmtId="0" fontId="68" fillId="6" borderId="80" xfId="7" applyFont="1" applyFill="1" applyBorder="1" applyAlignment="1" applyProtection="1">
      <alignment horizontal="center" vertical="center"/>
    </xf>
    <xf numFmtId="0" fontId="68" fillId="6" borderId="81" xfId="7" applyFont="1" applyFill="1" applyBorder="1" applyAlignment="1" applyProtection="1">
      <alignment horizontal="center" vertical="center"/>
    </xf>
    <xf numFmtId="41" fontId="64" fillId="7" borderId="50" xfId="5" applyFont="1" applyFill="1" applyBorder="1" applyAlignment="1">
      <alignment vertical="center" shrinkToFit="1"/>
    </xf>
    <xf numFmtId="0" fontId="48" fillId="3" borderId="50" xfId="7" applyFont="1" applyFill="1" applyBorder="1" applyAlignment="1" applyProtection="1">
      <alignment horizontal="center" vertical="center"/>
    </xf>
    <xf numFmtId="0" fontId="48" fillId="3" borderId="156" xfId="7" applyFont="1" applyFill="1" applyBorder="1" applyAlignment="1" applyProtection="1">
      <alignment horizontal="center" vertical="center"/>
    </xf>
    <xf numFmtId="0" fontId="48" fillId="7" borderId="50" xfId="7" applyFont="1" applyFill="1" applyBorder="1" applyAlignment="1">
      <alignment horizontal="center" vertical="center"/>
    </xf>
    <xf numFmtId="0" fontId="48" fillId="7" borderId="50" xfId="7" applyFont="1" applyFill="1" applyBorder="1" applyAlignment="1" applyProtection="1">
      <alignment horizontal="center" vertical="center"/>
    </xf>
    <xf numFmtId="0" fontId="48" fillId="7" borderId="156" xfId="7" applyFont="1" applyFill="1" applyBorder="1" applyAlignment="1" applyProtection="1">
      <alignment horizontal="center" vertical="center"/>
    </xf>
    <xf numFmtId="3" fontId="48" fillId="3" borderId="50" xfId="7" applyNumberFormat="1" applyFont="1" applyFill="1" applyBorder="1" applyAlignment="1" applyProtection="1">
      <alignment horizontal="center" vertical="center"/>
    </xf>
    <xf numFmtId="0" fontId="48" fillId="7" borderId="155" xfId="7" applyFont="1" applyFill="1" applyBorder="1" applyAlignment="1" applyProtection="1">
      <alignment horizontal="center" vertical="center"/>
    </xf>
    <xf numFmtId="0" fontId="48" fillId="7" borderId="157" xfId="7" applyFont="1" applyFill="1" applyBorder="1" applyAlignment="1" applyProtection="1">
      <alignment horizontal="center" vertical="center"/>
    </xf>
    <xf numFmtId="41" fontId="64" fillId="3" borderId="50" xfId="5" applyFont="1" applyFill="1" applyBorder="1" applyAlignment="1">
      <alignment vertical="center" shrinkToFit="1"/>
    </xf>
    <xf numFmtId="41" fontId="64" fillId="3" borderId="156" xfId="5" applyFont="1" applyFill="1" applyBorder="1" applyAlignment="1">
      <alignment vertical="center" shrinkToFit="1"/>
    </xf>
    <xf numFmtId="41" fontId="64" fillId="7" borderId="156" xfId="5" applyFont="1" applyFill="1" applyBorder="1" applyAlignment="1">
      <alignment vertical="center" shrinkToFit="1"/>
    </xf>
    <xf numFmtId="0" fontId="68" fillId="0" borderId="50" xfId="7" applyFont="1" applyBorder="1" applyAlignment="1" applyProtection="1">
      <alignment horizontal="center" vertical="center"/>
    </xf>
    <xf numFmtId="0" fontId="68" fillId="0" borderId="155" xfId="7" applyFont="1" applyBorder="1" applyAlignment="1" applyProtection="1">
      <alignment horizontal="center" vertical="center"/>
    </xf>
    <xf numFmtId="0" fontId="48" fillId="0" borderId="162" xfId="7" applyFont="1" applyBorder="1" applyAlignment="1" applyProtection="1">
      <alignment horizontal="center" vertical="center" wrapText="1"/>
    </xf>
    <xf numFmtId="0" fontId="48" fillId="0" borderId="162" xfId="7" applyFont="1" applyBorder="1" applyAlignment="1" applyProtection="1">
      <alignment horizontal="center" vertical="center"/>
    </xf>
    <xf numFmtId="0" fontId="48" fillId="0" borderId="163" xfId="7" applyFont="1" applyBorder="1" applyAlignment="1" applyProtection="1">
      <alignment horizontal="center" vertical="center"/>
    </xf>
    <xf numFmtId="0" fontId="48" fillId="0" borderId="50" xfId="7" applyFont="1" applyBorder="1" applyAlignment="1" applyProtection="1">
      <alignment horizontal="center" vertical="center" wrapText="1"/>
    </xf>
    <xf numFmtId="0" fontId="48" fillId="0" borderId="50" xfId="7" applyFont="1" applyBorder="1" applyAlignment="1" applyProtection="1">
      <alignment horizontal="center" vertical="center"/>
    </xf>
    <xf numFmtId="0" fontId="48" fillId="0" borderId="156" xfId="7" applyFont="1" applyBorder="1" applyAlignment="1" applyProtection="1">
      <alignment horizontal="center" vertical="center"/>
    </xf>
    <xf numFmtId="0" fontId="68" fillId="0" borderId="162" xfId="7" applyFont="1" applyBorder="1" applyAlignment="1" applyProtection="1">
      <alignment horizontal="center" vertical="center"/>
    </xf>
    <xf numFmtId="41" fontId="69" fillId="0" borderId="50" xfId="5" applyFont="1" applyFill="1" applyBorder="1" applyAlignment="1">
      <alignment vertical="center" shrinkToFit="1"/>
    </xf>
    <xf numFmtId="41" fontId="64" fillId="0" borderId="50" xfId="5" applyFont="1" applyFill="1" applyBorder="1" applyAlignment="1">
      <alignment vertical="center" shrinkToFit="1"/>
    </xf>
    <xf numFmtId="0" fontId="48" fillId="3" borderId="83" xfId="7" applyFont="1" applyFill="1" applyBorder="1" applyAlignment="1" applyProtection="1">
      <alignment horizontal="center" vertical="center"/>
    </xf>
    <xf numFmtId="0" fontId="48" fillId="7" borderId="83" xfId="7" applyFont="1" applyFill="1" applyBorder="1" applyAlignment="1" applyProtection="1">
      <alignment horizontal="center" vertical="center"/>
    </xf>
    <xf numFmtId="0" fontId="68" fillId="0" borderId="160" xfId="7" applyFont="1" applyBorder="1" applyAlignment="1" applyProtection="1">
      <alignment horizontal="center" vertical="center"/>
    </xf>
    <xf numFmtId="0" fontId="68" fillId="0" borderId="161" xfId="7" applyFont="1" applyBorder="1" applyAlignment="1" applyProtection="1">
      <alignment horizontal="center" vertical="center"/>
    </xf>
    <xf numFmtId="0" fontId="68" fillId="0" borderId="159" xfId="7" applyFont="1" applyBorder="1" applyAlignment="1" applyProtection="1">
      <alignment horizontal="center" vertical="center"/>
    </xf>
    <xf numFmtId="0" fontId="68" fillId="11" borderId="50" xfId="1725" applyFont="1" applyFill="1" applyBorder="1" applyAlignment="1">
      <alignment horizontal="center" vertical="center" wrapText="1"/>
    </xf>
    <xf numFmtId="0" fontId="68" fillId="0" borderId="82" xfId="7" applyFont="1" applyBorder="1" applyAlignment="1" applyProtection="1">
      <alignment horizontal="center" vertical="center"/>
    </xf>
    <xf numFmtId="0" fontId="68" fillId="0" borderId="80" xfId="7" applyFont="1" applyBorder="1" applyAlignment="1" applyProtection="1">
      <alignment horizontal="center" vertical="center"/>
    </xf>
    <xf numFmtId="0" fontId="68" fillId="0" borderId="81" xfId="7" applyFont="1" applyBorder="1" applyAlignment="1" applyProtection="1">
      <alignment horizontal="center" vertical="center"/>
    </xf>
    <xf numFmtId="0" fontId="68" fillId="0" borderId="191" xfId="7" applyFont="1" applyFill="1" applyBorder="1" applyAlignment="1" applyProtection="1">
      <alignment horizontal="center" vertical="center"/>
    </xf>
    <xf numFmtId="0" fontId="68" fillId="0" borderId="192" xfId="7" applyFont="1" applyFill="1" applyBorder="1" applyAlignment="1" applyProtection="1">
      <alignment horizontal="center" vertical="center"/>
    </xf>
    <xf numFmtId="0" fontId="48" fillId="3" borderId="197" xfId="7" applyFont="1" applyFill="1" applyBorder="1" applyAlignment="1" applyProtection="1">
      <alignment horizontal="center" vertical="center"/>
    </xf>
    <xf numFmtId="0" fontId="48" fillId="7" borderId="83" xfId="7" applyFont="1" applyFill="1" applyBorder="1" applyAlignment="1">
      <alignment horizontal="center" vertical="center"/>
    </xf>
    <xf numFmtId="0" fontId="48" fillId="7" borderId="197" xfId="7" applyFont="1" applyFill="1" applyBorder="1" applyAlignment="1">
      <alignment horizontal="center" vertical="center"/>
    </xf>
    <xf numFmtId="0" fontId="48" fillId="7" borderId="197" xfId="7" applyFont="1" applyFill="1" applyBorder="1" applyAlignment="1" applyProtection="1">
      <alignment horizontal="center" vertical="center"/>
    </xf>
    <xf numFmtId="3" fontId="48" fillId="3" borderId="83" xfId="7" applyNumberFormat="1" applyFont="1" applyFill="1" applyBorder="1" applyAlignment="1" applyProtection="1">
      <alignment horizontal="center" vertical="center"/>
    </xf>
    <xf numFmtId="3" fontId="48" fillId="3" borderId="197" xfId="7" applyNumberFormat="1" applyFont="1" applyFill="1" applyBorder="1" applyAlignment="1" applyProtection="1">
      <alignment horizontal="center" vertical="center"/>
    </xf>
    <xf numFmtId="0" fontId="48" fillId="7" borderId="193" xfId="7" applyFont="1" applyFill="1" applyBorder="1" applyAlignment="1" applyProtection="1">
      <alignment horizontal="center" vertical="center"/>
    </xf>
    <xf numFmtId="0" fontId="48" fillId="7" borderId="196" xfId="7" applyFont="1" applyFill="1" applyBorder="1" applyAlignment="1" applyProtection="1">
      <alignment horizontal="center" vertical="center"/>
    </xf>
    <xf numFmtId="0" fontId="68" fillId="0" borderId="195" xfId="7" applyFont="1" applyBorder="1" applyAlignment="1" applyProtection="1">
      <alignment horizontal="center" vertical="center"/>
    </xf>
    <xf numFmtId="0" fontId="48" fillId="7" borderId="194" xfId="7" applyFont="1" applyFill="1" applyBorder="1" applyAlignment="1" applyProtection="1">
      <alignment horizontal="center" vertical="center"/>
    </xf>
    <xf numFmtId="0" fontId="48" fillId="3" borderId="48" xfId="7" applyFont="1" applyFill="1" applyBorder="1" applyAlignment="1" applyProtection="1">
      <alignment horizontal="center" vertical="center"/>
    </xf>
    <xf numFmtId="0" fontId="48" fillId="7" borderId="48" xfId="7" applyFont="1" applyFill="1" applyBorder="1" applyAlignment="1">
      <alignment horizontal="center" vertical="center"/>
    </xf>
    <xf numFmtId="0" fontId="48" fillId="7" borderId="48" xfId="7" applyFont="1" applyFill="1" applyBorder="1" applyAlignment="1" applyProtection="1">
      <alignment horizontal="center" vertical="center"/>
    </xf>
    <xf numFmtId="41" fontId="48" fillId="3" borderId="83" xfId="7" applyNumberFormat="1" applyFont="1" applyFill="1" applyBorder="1" applyAlignment="1" applyProtection="1">
      <alignment horizontal="center" vertical="center"/>
    </xf>
    <xf numFmtId="0" fontId="68" fillId="9" borderId="74" xfId="7" applyFont="1" applyFill="1" applyBorder="1" applyAlignment="1" applyProtection="1">
      <alignment horizontal="center" vertical="center"/>
    </xf>
    <xf numFmtId="0" fontId="68" fillId="9" borderId="77" xfId="7" applyFont="1" applyFill="1" applyBorder="1" applyAlignment="1" applyProtection="1">
      <alignment horizontal="center" vertical="center"/>
    </xf>
    <xf numFmtId="0" fontId="68" fillId="9" borderId="203" xfId="7" applyFont="1" applyFill="1" applyBorder="1" applyAlignment="1" applyProtection="1">
      <alignment horizontal="center" vertical="center"/>
    </xf>
    <xf numFmtId="0" fontId="9" fillId="12" borderId="50" xfId="7" applyFont="1" applyFill="1" applyBorder="1" applyAlignment="1">
      <alignment horizontal="center" vertical="center"/>
    </xf>
    <xf numFmtId="0" fontId="9" fillId="12" borderId="50" xfId="7" applyFont="1" applyFill="1" applyBorder="1" applyAlignment="1">
      <alignment horizontal="center" vertical="center" wrapText="1"/>
    </xf>
    <xf numFmtId="0" fontId="9" fillId="12" borderId="83" xfId="7" applyFont="1" applyFill="1" applyBorder="1" applyAlignment="1">
      <alignment horizontal="center" vertical="center"/>
    </xf>
    <xf numFmtId="0" fontId="9" fillId="12" borderId="48" xfId="7" applyFont="1" applyFill="1" applyBorder="1" applyAlignment="1">
      <alignment horizontal="center" vertical="center"/>
    </xf>
  </cellXfs>
  <cellStyles count="3072">
    <cellStyle name="??&amp;L?&amp;E?_x0008_k_x000d_B_x000e__x0007__x0001__x0001_" xfId="14" xr:uid="{00000000-0005-0000-0000-000000000000}"/>
    <cellStyle name="20% - 강조색1 2" xfId="15" xr:uid="{00000000-0005-0000-0000-000001000000}"/>
    <cellStyle name="20% - 강조색2 2" xfId="16" xr:uid="{00000000-0005-0000-0000-000002000000}"/>
    <cellStyle name="20% - 강조색3 2" xfId="17" xr:uid="{00000000-0005-0000-0000-000003000000}"/>
    <cellStyle name="20% - 강조색4 2" xfId="18" xr:uid="{00000000-0005-0000-0000-000004000000}"/>
    <cellStyle name="20% - 강조색5 2" xfId="19" xr:uid="{00000000-0005-0000-0000-000005000000}"/>
    <cellStyle name="20% - 강조색6 2" xfId="20" xr:uid="{00000000-0005-0000-0000-000006000000}"/>
    <cellStyle name="40% - 강조색1 2" xfId="21" xr:uid="{00000000-0005-0000-0000-000007000000}"/>
    <cellStyle name="40% - 강조색2 2" xfId="22" xr:uid="{00000000-0005-0000-0000-000008000000}"/>
    <cellStyle name="40% - 강조색3 2" xfId="23" xr:uid="{00000000-0005-0000-0000-000009000000}"/>
    <cellStyle name="40% - 강조색4 2" xfId="24" xr:uid="{00000000-0005-0000-0000-00000A000000}"/>
    <cellStyle name="40% - 강조색5 2" xfId="25" xr:uid="{00000000-0005-0000-0000-00000B000000}"/>
    <cellStyle name="40% - 강조색6 2" xfId="26" xr:uid="{00000000-0005-0000-0000-00000C000000}"/>
    <cellStyle name="60% - 강조색1 2" xfId="27" xr:uid="{00000000-0005-0000-0000-00000D000000}"/>
    <cellStyle name="60% - 강조색2 2" xfId="28" xr:uid="{00000000-0005-0000-0000-00000E000000}"/>
    <cellStyle name="60% - 강조색3 2" xfId="29" xr:uid="{00000000-0005-0000-0000-00000F000000}"/>
    <cellStyle name="60% - 강조색4 2" xfId="30" xr:uid="{00000000-0005-0000-0000-000010000000}"/>
    <cellStyle name="60% - 강조색5 2" xfId="31" xr:uid="{00000000-0005-0000-0000-000011000000}"/>
    <cellStyle name="60% - 강조색6 2" xfId="32" xr:uid="{00000000-0005-0000-0000-000012000000}"/>
    <cellStyle name="Comma [0]_laroux" xfId="33" xr:uid="{00000000-0005-0000-0000-000013000000}"/>
    <cellStyle name="Comma_laroux" xfId="34" xr:uid="{00000000-0005-0000-0000-000014000000}"/>
    <cellStyle name="Currency [0]_laroux" xfId="35" xr:uid="{00000000-0005-0000-0000-000015000000}"/>
    <cellStyle name="Currency_laroux" xfId="36" xr:uid="{00000000-0005-0000-0000-000016000000}"/>
    <cellStyle name="Normal_Certs Q2" xfId="37" xr:uid="{00000000-0005-0000-0000-000017000000}"/>
    <cellStyle name="강조색1 2" xfId="38" xr:uid="{00000000-0005-0000-0000-000018000000}"/>
    <cellStyle name="강조색2 2" xfId="39" xr:uid="{00000000-0005-0000-0000-000019000000}"/>
    <cellStyle name="강조색3 2" xfId="40" xr:uid="{00000000-0005-0000-0000-00001A000000}"/>
    <cellStyle name="강조색4 2" xfId="41" xr:uid="{00000000-0005-0000-0000-00001B000000}"/>
    <cellStyle name="강조색5 2" xfId="42" xr:uid="{00000000-0005-0000-0000-00001C000000}"/>
    <cellStyle name="강조색6 2" xfId="43" xr:uid="{00000000-0005-0000-0000-00001D000000}"/>
    <cellStyle name="경고문 2" xfId="44" xr:uid="{00000000-0005-0000-0000-00001E000000}"/>
    <cellStyle name="계산 2" xfId="45" xr:uid="{00000000-0005-0000-0000-00001F000000}"/>
    <cellStyle name="고정소숫점" xfId="46" xr:uid="{00000000-0005-0000-0000-000020000000}"/>
    <cellStyle name="고정출력1" xfId="47" xr:uid="{00000000-0005-0000-0000-000021000000}"/>
    <cellStyle name="고정출력2" xfId="48" xr:uid="{00000000-0005-0000-0000-000022000000}"/>
    <cellStyle name="나쁨 2" xfId="49" xr:uid="{00000000-0005-0000-0000-000023000000}"/>
    <cellStyle name="날짜" xfId="50" xr:uid="{00000000-0005-0000-0000-000024000000}"/>
    <cellStyle name="달러" xfId="51" xr:uid="{00000000-0005-0000-0000-000025000000}"/>
    <cellStyle name="메모 2" xfId="52" xr:uid="{00000000-0005-0000-0000-000026000000}"/>
    <cellStyle name="백분율" xfId="6" builtinId="5"/>
    <cellStyle name="백분율 2" xfId="9" xr:uid="{00000000-0005-0000-0000-000028000000}"/>
    <cellStyle name="백분율 2 10" xfId="54" xr:uid="{00000000-0005-0000-0000-000029000000}"/>
    <cellStyle name="백분율 2 11" xfId="55" xr:uid="{00000000-0005-0000-0000-00002A000000}"/>
    <cellStyle name="백분율 2 12" xfId="56" xr:uid="{00000000-0005-0000-0000-00002B000000}"/>
    <cellStyle name="백분율 2 13" xfId="53" xr:uid="{00000000-0005-0000-0000-00002C000000}"/>
    <cellStyle name="백분율 2 2" xfId="57" xr:uid="{00000000-0005-0000-0000-00002D000000}"/>
    <cellStyle name="백분율 2 2 10" xfId="58" xr:uid="{00000000-0005-0000-0000-00002E000000}"/>
    <cellStyle name="백분율 2 2 11" xfId="59" xr:uid="{00000000-0005-0000-0000-00002F000000}"/>
    <cellStyle name="백분율 2 2 12" xfId="60" xr:uid="{00000000-0005-0000-0000-000030000000}"/>
    <cellStyle name="백분율 2 2 2" xfId="61" xr:uid="{00000000-0005-0000-0000-000031000000}"/>
    <cellStyle name="백분율 2 2 2 2" xfId="62" xr:uid="{00000000-0005-0000-0000-000032000000}"/>
    <cellStyle name="백분율 2 2 2 2 2" xfId="63" xr:uid="{00000000-0005-0000-0000-000033000000}"/>
    <cellStyle name="백분율 2 2 2 3" xfId="64" xr:uid="{00000000-0005-0000-0000-000034000000}"/>
    <cellStyle name="백분율 2 2 3" xfId="65" xr:uid="{00000000-0005-0000-0000-000035000000}"/>
    <cellStyle name="백분율 2 2 3 2" xfId="66" xr:uid="{00000000-0005-0000-0000-000036000000}"/>
    <cellStyle name="백분율 2 2 4" xfId="67" xr:uid="{00000000-0005-0000-0000-000037000000}"/>
    <cellStyle name="백분율 2 2 5" xfId="68" xr:uid="{00000000-0005-0000-0000-000038000000}"/>
    <cellStyle name="백분율 2 2 6" xfId="69" xr:uid="{00000000-0005-0000-0000-000039000000}"/>
    <cellStyle name="백분율 2 2 7" xfId="70" xr:uid="{00000000-0005-0000-0000-00003A000000}"/>
    <cellStyle name="백분율 2 2 8" xfId="71" xr:uid="{00000000-0005-0000-0000-00003B000000}"/>
    <cellStyle name="백분율 2 2 9" xfId="72" xr:uid="{00000000-0005-0000-0000-00003C000000}"/>
    <cellStyle name="백분율 2 3" xfId="73" xr:uid="{00000000-0005-0000-0000-00003D000000}"/>
    <cellStyle name="백분율 2 3 10" xfId="74" xr:uid="{00000000-0005-0000-0000-00003E000000}"/>
    <cellStyle name="백분율 2 3 11" xfId="75" xr:uid="{00000000-0005-0000-0000-00003F000000}"/>
    <cellStyle name="백분율 2 3 2" xfId="76" xr:uid="{00000000-0005-0000-0000-000040000000}"/>
    <cellStyle name="백분율 2 3 2 2" xfId="77" xr:uid="{00000000-0005-0000-0000-000041000000}"/>
    <cellStyle name="백분율 2 3 3" xfId="78" xr:uid="{00000000-0005-0000-0000-000042000000}"/>
    <cellStyle name="백분율 2 3 4" xfId="79" xr:uid="{00000000-0005-0000-0000-000043000000}"/>
    <cellStyle name="백분율 2 3 5" xfId="80" xr:uid="{00000000-0005-0000-0000-000044000000}"/>
    <cellStyle name="백분율 2 3 6" xfId="81" xr:uid="{00000000-0005-0000-0000-000045000000}"/>
    <cellStyle name="백분율 2 3 7" xfId="82" xr:uid="{00000000-0005-0000-0000-000046000000}"/>
    <cellStyle name="백분율 2 3 8" xfId="83" xr:uid="{00000000-0005-0000-0000-000047000000}"/>
    <cellStyle name="백분율 2 3 9" xfId="84" xr:uid="{00000000-0005-0000-0000-000048000000}"/>
    <cellStyle name="백분율 2 4" xfId="85" xr:uid="{00000000-0005-0000-0000-000049000000}"/>
    <cellStyle name="백분율 2 4 10" xfId="86" xr:uid="{00000000-0005-0000-0000-00004A000000}"/>
    <cellStyle name="백분율 2 4 2" xfId="87" xr:uid="{00000000-0005-0000-0000-00004B000000}"/>
    <cellStyle name="백분율 2 4 3" xfId="88" xr:uid="{00000000-0005-0000-0000-00004C000000}"/>
    <cellStyle name="백분율 2 4 4" xfId="89" xr:uid="{00000000-0005-0000-0000-00004D000000}"/>
    <cellStyle name="백분율 2 4 5" xfId="90" xr:uid="{00000000-0005-0000-0000-00004E000000}"/>
    <cellStyle name="백분율 2 4 6" xfId="91" xr:uid="{00000000-0005-0000-0000-00004F000000}"/>
    <cellStyle name="백분율 2 4 7" xfId="92" xr:uid="{00000000-0005-0000-0000-000050000000}"/>
    <cellStyle name="백분율 2 4 8" xfId="93" xr:uid="{00000000-0005-0000-0000-000051000000}"/>
    <cellStyle name="백분율 2 4 9" xfId="94" xr:uid="{00000000-0005-0000-0000-000052000000}"/>
    <cellStyle name="백분율 2 5" xfId="95" xr:uid="{00000000-0005-0000-0000-000053000000}"/>
    <cellStyle name="백분율 2 6" xfId="96" xr:uid="{00000000-0005-0000-0000-000054000000}"/>
    <cellStyle name="백분율 2 7" xfId="97" xr:uid="{00000000-0005-0000-0000-000055000000}"/>
    <cellStyle name="백분율 2 8" xfId="98" xr:uid="{00000000-0005-0000-0000-000056000000}"/>
    <cellStyle name="백분율 2 9" xfId="99" xr:uid="{00000000-0005-0000-0000-000057000000}"/>
    <cellStyle name="백분율 3" xfId="100" xr:uid="{00000000-0005-0000-0000-000058000000}"/>
    <cellStyle name="보통 2" xfId="101" xr:uid="{00000000-0005-0000-0000-000059000000}"/>
    <cellStyle name="설명 텍스트 2" xfId="102" xr:uid="{00000000-0005-0000-0000-00005A000000}"/>
    <cellStyle name="셀 확인 2" xfId="103" xr:uid="{00000000-0005-0000-0000-00005B000000}"/>
    <cellStyle name="쉼표 [0]" xfId="5" builtinId="6"/>
    <cellStyle name="쉼표 [0] 10" xfId="13" xr:uid="{00000000-0005-0000-0000-00005D000000}"/>
    <cellStyle name="쉼표 [0] 106" xfId="104" xr:uid="{00000000-0005-0000-0000-00005E000000}"/>
    <cellStyle name="쉼표 [0] 2" xfId="4" xr:uid="{00000000-0005-0000-0000-00005F000000}"/>
    <cellStyle name="쉼표 [0] 2 10" xfId="106" xr:uid="{00000000-0005-0000-0000-000060000000}"/>
    <cellStyle name="쉼표 [0] 2 10 10" xfId="107" xr:uid="{00000000-0005-0000-0000-000061000000}"/>
    <cellStyle name="쉼표 [0] 2 10 11" xfId="108" xr:uid="{00000000-0005-0000-0000-000062000000}"/>
    <cellStyle name="쉼표 [0] 2 10 12" xfId="109" xr:uid="{00000000-0005-0000-0000-000063000000}"/>
    <cellStyle name="쉼표 [0] 2 10 2" xfId="110" xr:uid="{00000000-0005-0000-0000-000064000000}"/>
    <cellStyle name="쉼표 [0] 2 10 2 2" xfId="111" xr:uid="{00000000-0005-0000-0000-000065000000}"/>
    <cellStyle name="쉼표 [0] 2 10 2 2 2" xfId="112" xr:uid="{00000000-0005-0000-0000-000066000000}"/>
    <cellStyle name="쉼표 [0] 2 10 2 3" xfId="113" xr:uid="{00000000-0005-0000-0000-000067000000}"/>
    <cellStyle name="쉼표 [0] 2 10 3" xfId="114" xr:uid="{00000000-0005-0000-0000-000068000000}"/>
    <cellStyle name="쉼표 [0] 2 10 3 2" xfId="115" xr:uid="{00000000-0005-0000-0000-000069000000}"/>
    <cellStyle name="쉼표 [0] 2 10 4" xfId="116" xr:uid="{00000000-0005-0000-0000-00006A000000}"/>
    <cellStyle name="쉼표 [0] 2 10 5" xfId="117" xr:uid="{00000000-0005-0000-0000-00006B000000}"/>
    <cellStyle name="쉼표 [0] 2 10 6" xfId="118" xr:uid="{00000000-0005-0000-0000-00006C000000}"/>
    <cellStyle name="쉼표 [0] 2 10 7" xfId="119" xr:uid="{00000000-0005-0000-0000-00006D000000}"/>
    <cellStyle name="쉼표 [0] 2 10 8" xfId="120" xr:uid="{00000000-0005-0000-0000-00006E000000}"/>
    <cellStyle name="쉼표 [0] 2 10 9" xfId="121" xr:uid="{00000000-0005-0000-0000-00006F000000}"/>
    <cellStyle name="쉼표 [0] 2 100" xfId="122" xr:uid="{00000000-0005-0000-0000-000070000000}"/>
    <cellStyle name="쉼표 [0] 2 101" xfId="123" xr:uid="{00000000-0005-0000-0000-000071000000}"/>
    <cellStyle name="쉼표 [0] 2 102" xfId="124" xr:uid="{00000000-0005-0000-0000-000072000000}"/>
    <cellStyle name="쉼표 [0] 2 103" xfId="125" xr:uid="{00000000-0005-0000-0000-000073000000}"/>
    <cellStyle name="쉼표 [0] 2 104" xfId="126" xr:uid="{00000000-0005-0000-0000-000074000000}"/>
    <cellStyle name="쉼표 [0] 2 105" xfId="127" xr:uid="{00000000-0005-0000-0000-000075000000}"/>
    <cellStyle name="쉼표 [0] 2 106" xfId="128" xr:uid="{00000000-0005-0000-0000-000076000000}"/>
    <cellStyle name="쉼표 [0] 2 107" xfId="129" xr:uid="{00000000-0005-0000-0000-000077000000}"/>
    <cellStyle name="쉼표 [0] 2 108" xfId="130" xr:uid="{00000000-0005-0000-0000-000078000000}"/>
    <cellStyle name="쉼표 [0] 2 109" xfId="131" xr:uid="{00000000-0005-0000-0000-000079000000}"/>
    <cellStyle name="쉼표 [0] 2 11" xfId="132" xr:uid="{00000000-0005-0000-0000-00007A000000}"/>
    <cellStyle name="쉼표 [0] 2 11 10" xfId="133" xr:uid="{00000000-0005-0000-0000-00007B000000}"/>
    <cellStyle name="쉼표 [0] 2 11 11" xfId="134" xr:uid="{00000000-0005-0000-0000-00007C000000}"/>
    <cellStyle name="쉼표 [0] 2 11 12" xfId="135" xr:uid="{00000000-0005-0000-0000-00007D000000}"/>
    <cellStyle name="쉼표 [0] 2 11 2" xfId="136" xr:uid="{00000000-0005-0000-0000-00007E000000}"/>
    <cellStyle name="쉼표 [0] 2 11 2 2" xfId="137" xr:uid="{00000000-0005-0000-0000-00007F000000}"/>
    <cellStyle name="쉼표 [0] 2 11 2 2 2" xfId="138" xr:uid="{00000000-0005-0000-0000-000080000000}"/>
    <cellStyle name="쉼표 [0] 2 11 2 3" xfId="139" xr:uid="{00000000-0005-0000-0000-000081000000}"/>
    <cellStyle name="쉼표 [0] 2 11 3" xfId="140" xr:uid="{00000000-0005-0000-0000-000082000000}"/>
    <cellStyle name="쉼표 [0] 2 11 3 2" xfId="141" xr:uid="{00000000-0005-0000-0000-000083000000}"/>
    <cellStyle name="쉼표 [0] 2 11 4" xfId="142" xr:uid="{00000000-0005-0000-0000-000084000000}"/>
    <cellStyle name="쉼표 [0] 2 11 5" xfId="143" xr:uid="{00000000-0005-0000-0000-000085000000}"/>
    <cellStyle name="쉼표 [0] 2 11 6" xfId="144" xr:uid="{00000000-0005-0000-0000-000086000000}"/>
    <cellStyle name="쉼표 [0] 2 11 7" xfId="145" xr:uid="{00000000-0005-0000-0000-000087000000}"/>
    <cellStyle name="쉼표 [0] 2 11 8" xfId="146" xr:uid="{00000000-0005-0000-0000-000088000000}"/>
    <cellStyle name="쉼표 [0] 2 11 9" xfId="147" xr:uid="{00000000-0005-0000-0000-000089000000}"/>
    <cellStyle name="쉼표 [0] 2 110" xfId="148" xr:uid="{00000000-0005-0000-0000-00008A000000}"/>
    <cellStyle name="쉼표 [0] 2 111" xfId="149" xr:uid="{00000000-0005-0000-0000-00008B000000}"/>
    <cellStyle name="쉼표 [0] 2 112" xfId="150" xr:uid="{00000000-0005-0000-0000-00008C000000}"/>
    <cellStyle name="쉼표 [0] 2 113" xfId="151" xr:uid="{00000000-0005-0000-0000-00008D000000}"/>
    <cellStyle name="쉼표 [0] 2 114" xfId="152" xr:uid="{00000000-0005-0000-0000-00008E000000}"/>
    <cellStyle name="쉼표 [0] 2 115" xfId="153" xr:uid="{00000000-0005-0000-0000-00008F000000}"/>
    <cellStyle name="쉼표 [0] 2 116" xfId="154" xr:uid="{00000000-0005-0000-0000-000090000000}"/>
    <cellStyle name="쉼표 [0] 2 117" xfId="155" xr:uid="{00000000-0005-0000-0000-000091000000}"/>
    <cellStyle name="쉼표 [0] 2 118" xfId="156" xr:uid="{00000000-0005-0000-0000-000092000000}"/>
    <cellStyle name="쉼표 [0] 2 119" xfId="157" xr:uid="{00000000-0005-0000-0000-000093000000}"/>
    <cellStyle name="쉼표 [0] 2 12" xfId="158" xr:uid="{00000000-0005-0000-0000-000094000000}"/>
    <cellStyle name="쉼표 [0] 2 12 10" xfId="159" xr:uid="{00000000-0005-0000-0000-000095000000}"/>
    <cellStyle name="쉼표 [0] 2 12 11" xfId="160" xr:uid="{00000000-0005-0000-0000-000096000000}"/>
    <cellStyle name="쉼표 [0] 2 12 12" xfId="161" xr:uid="{00000000-0005-0000-0000-000097000000}"/>
    <cellStyle name="쉼표 [0] 2 12 2" xfId="162" xr:uid="{00000000-0005-0000-0000-000098000000}"/>
    <cellStyle name="쉼표 [0] 2 12 2 2" xfId="163" xr:uid="{00000000-0005-0000-0000-000099000000}"/>
    <cellStyle name="쉼표 [0] 2 12 2 2 2" xfId="164" xr:uid="{00000000-0005-0000-0000-00009A000000}"/>
    <cellStyle name="쉼표 [0] 2 12 2 3" xfId="165" xr:uid="{00000000-0005-0000-0000-00009B000000}"/>
    <cellStyle name="쉼표 [0] 2 12 3" xfId="166" xr:uid="{00000000-0005-0000-0000-00009C000000}"/>
    <cellStyle name="쉼표 [0] 2 12 3 2" xfId="167" xr:uid="{00000000-0005-0000-0000-00009D000000}"/>
    <cellStyle name="쉼표 [0] 2 12 4" xfId="168" xr:uid="{00000000-0005-0000-0000-00009E000000}"/>
    <cellStyle name="쉼표 [0] 2 12 5" xfId="169" xr:uid="{00000000-0005-0000-0000-00009F000000}"/>
    <cellStyle name="쉼표 [0] 2 12 6" xfId="170" xr:uid="{00000000-0005-0000-0000-0000A0000000}"/>
    <cellStyle name="쉼표 [0] 2 12 7" xfId="171" xr:uid="{00000000-0005-0000-0000-0000A1000000}"/>
    <cellStyle name="쉼표 [0] 2 12 8" xfId="172" xr:uid="{00000000-0005-0000-0000-0000A2000000}"/>
    <cellStyle name="쉼표 [0] 2 12 9" xfId="173" xr:uid="{00000000-0005-0000-0000-0000A3000000}"/>
    <cellStyle name="쉼표 [0] 2 120" xfId="105" xr:uid="{00000000-0005-0000-0000-0000A4000000}"/>
    <cellStyle name="쉼표 [0] 2 13" xfId="174" xr:uid="{00000000-0005-0000-0000-0000A5000000}"/>
    <cellStyle name="쉼표 [0] 2 13 10" xfId="175" xr:uid="{00000000-0005-0000-0000-0000A6000000}"/>
    <cellStyle name="쉼표 [0] 2 13 11" xfId="176" xr:uid="{00000000-0005-0000-0000-0000A7000000}"/>
    <cellStyle name="쉼표 [0] 2 13 12" xfId="177" xr:uid="{00000000-0005-0000-0000-0000A8000000}"/>
    <cellStyle name="쉼표 [0] 2 13 2" xfId="178" xr:uid="{00000000-0005-0000-0000-0000A9000000}"/>
    <cellStyle name="쉼표 [0] 2 13 2 2" xfId="179" xr:uid="{00000000-0005-0000-0000-0000AA000000}"/>
    <cellStyle name="쉼표 [0] 2 13 2 2 2" xfId="180" xr:uid="{00000000-0005-0000-0000-0000AB000000}"/>
    <cellStyle name="쉼표 [0] 2 13 2 3" xfId="181" xr:uid="{00000000-0005-0000-0000-0000AC000000}"/>
    <cellStyle name="쉼표 [0] 2 13 3" xfId="182" xr:uid="{00000000-0005-0000-0000-0000AD000000}"/>
    <cellStyle name="쉼표 [0] 2 13 3 2" xfId="183" xr:uid="{00000000-0005-0000-0000-0000AE000000}"/>
    <cellStyle name="쉼표 [0] 2 13 4" xfId="184" xr:uid="{00000000-0005-0000-0000-0000AF000000}"/>
    <cellStyle name="쉼표 [0] 2 13 5" xfId="185" xr:uid="{00000000-0005-0000-0000-0000B0000000}"/>
    <cellStyle name="쉼표 [0] 2 13 6" xfId="186" xr:uid="{00000000-0005-0000-0000-0000B1000000}"/>
    <cellStyle name="쉼표 [0] 2 13 7" xfId="187" xr:uid="{00000000-0005-0000-0000-0000B2000000}"/>
    <cellStyle name="쉼표 [0] 2 13 8" xfId="188" xr:uid="{00000000-0005-0000-0000-0000B3000000}"/>
    <cellStyle name="쉼표 [0] 2 13 9" xfId="189" xr:uid="{00000000-0005-0000-0000-0000B4000000}"/>
    <cellStyle name="쉼표 [0] 2 14" xfId="190" xr:uid="{00000000-0005-0000-0000-0000B5000000}"/>
    <cellStyle name="쉼표 [0] 2 14 10" xfId="191" xr:uid="{00000000-0005-0000-0000-0000B6000000}"/>
    <cellStyle name="쉼표 [0] 2 14 11" xfId="192" xr:uid="{00000000-0005-0000-0000-0000B7000000}"/>
    <cellStyle name="쉼표 [0] 2 14 12" xfId="193" xr:uid="{00000000-0005-0000-0000-0000B8000000}"/>
    <cellStyle name="쉼표 [0] 2 14 2" xfId="194" xr:uid="{00000000-0005-0000-0000-0000B9000000}"/>
    <cellStyle name="쉼표 [0] 2 14 2 2" xfId="195" xr:uid="{00000000-0005-0000-0000-0000BA000000}"/>
    <cellStyle name="쉼표 [0] 2 14 2 2 2" xfId="196" xr:uid="{00000000-0005-0000-0000-0000BB000000}"/>
    <cellStyle name="쉼표 [0] 2 14 2 3" xfId="197" xr:uid="{00000000-0005-0000-0000-0000BC000000}"/>
    <cellStyle name="쉼표 [0] 2 14 3" xfId="198" xr:uid="{00000000-0005-0000-0000-0000BD000000}"/>
    <cellStyle name="쉼표 [0] 2 14 3 2" xfId="199" xr:uid="{00000000-0005-0000-0000-0000BE000000}"/>
    <cellStyle name="쉼표 [0] 2 14 4" xfId="200" xr:uid="{00000000-0005-0000-0000-0000BF000000}"/>
    <cellStyle name="쉼표 [0] 2 14 5" xfId="201" xr:uid="{00000000-0005-0000-0000-0000C0000000}"/>
    <cellStyle name="쉼표 [0] 2 14 6" xfId="202" xr:uid="{00000000-0005-0000-0000-0000C1000000}"/>
    <cellStyle name="쉼표 [0] 2 14 7" xfId="203" xr:uid="{00000000-0005-0000-0000-0000C2000000}"/>
    <cellStyle name="쉼표 [0] 2 14 8" xfId="204" xr:uid="{00000000-0005-0000-0000-0000C3000000}"/>
    <cellStyle name="쉼표 [0] 2 14 9" xfId="205" xr:uid="{00000000-0005-0000-0000-0000C4000000}"/>
    <cellStyle name="쉼표 [0] 2 15" xfId="206" xr:uid="{00000000-0005-0000-0000-0000C5000000}"/>
    <cellStyle name="쉼표 [0] 2 15 10" xfId="207" xr:uid="{00000000-0005-0000-0000-0000C6000000}"/>
    <cellStyle name="쉼표 [0] 2 15 11" xfId="208" xr:uid="{00000000-0005-0000-0000-0000C7000000}"/>
    <cellStyle name="쉼표 [0] 2 15 12" xfId="209" xr:uid="{00000000-0005-0000-0000-0000C8000000}"/>
    <cellStyle name="쉼표 [0] 2 15 2" xfId="210" xr:uid="{00000000-0005-0000-0000-0000C9000000}"/>
    <cellStyle name="쉼표 [0] 2 15 2 2" xfId="211" xr:uid="{00000000-0005-0000-0000-0000CA000000}"/>
    <cellStyle name="쉼표 [0] 2 15 2 2 2" xfId="212" xr:uid="{00000000-0005-0000-0000-0000CB000000}"/>
    <cellStyle name="쉼표 [0] 2 15 2 3" xfId="213" xr:uid="{00000000-0005-0000-0000-0000CC000000}"/>
    <cellStyle name="쉼표 [0] 2 15 3" xfId="214" xr:uid="{00000000-0005-0000-0000-0000CD000000}"/>
    <cellStyle name="쉼표 [0] 2 15 3 2" xfId="215" xr:uid="{00000000-0005-0000-0000-0000CE000000}"/>
    <cellStyle name="쉼표 [0] 2 15 4" xfId="216" xr:uid="{00000000-0005-0000-0000-0000CF000000}"/>
    <cellStyle name="쉼표 [0] 2 15 5" xfId="217" xr:uid="{00000000-0005-0000-0000-0000D0000000}"/>
    <cellStyle name="쉼표 [0] 2 15 6" xfId="218" xr:uid="{00000000-0005-0000-0000-0000D1000000}"/>
    <cellStyle name="쉼표 [0] 2 15 7" xfId="219" xr:uid="{00000000-0005-0000-0000-0000D2000000}"/>
    <cellStyle name="쉼표 [0] 2 15 8" xfId="220" xr:uid="{00000000-0005-0000-0000-0000D3000000}"/>
    <cellStyle name="쉼표 [0] 2 15 9" xfId="221" xr:uid="{00000000-0005-0000-0000-0000D4000000}"/>
    <cellStyle name="쉼표 [0] 2 16" xfId="222" xr:uid="{00000000-0005-0000-0000-0000D5000000}"/>
    <cellStyle name="쉼표 [0] 2 16 10" xfId="223" xr:uid="{00000000-0005-0000-0000-0000D6000000}"/>
    <cellStyle name="쉼표 [0] 2 16 11" xfId="224" xr:uid="{00000000-0005-0000-0000-0000D7000000}"/>
    <cellStyle name="쉼표 [0] 2 16 12" xfId="225" xr:uid="{00000000-0005-0000-0000-0000D8000000}"/>
    <cellStyle name="쉼표 [0] 2 16 2" xfId="226" xr:uid="{00000000-0005-0000-0000-0000D9000000}"/>
    <cellStyle name="쉼표 [0] 2 16 2 2" xfId="227" xr:uid="{00000000-0005-0000-0000-0000DA000000}"/>
    <cellStyle name="쉼표 [0] 2 16 2 2 2" xfId="228" xr:uid="{00000000-0005-0000-0000-0000DB000000}"/>
    <cellStyle name="쉼표 [0] 2 16 2 3" xfId="229" xr:uid="{00000000-0005-0000-0000-0000DC000000}"/>
    <cellStyle name="쉼표 [0] 2 16 3" xfId="230" xr:uid="{00000000-0005-0000-0000-0000DD000000}"/>
    <cellStyle name="쉼표 [0] 2 16 3 2" xfId="231" xr:uid="{00000000-0005-0000-0000-0000DE000000}"/>
    <cellStyle name="쉼표 [0] 2 16 4" xfId="232" xr:uid="{00000000-0005-0000-0000-0000DF000000}"/>
    <cellStyle name="쉼표 [0] 2 16 5" xfId="233" xr:uid="{00000000-0005-0000-0000-0000E0000000}"/>
    <cellStyle name="쉼표 [0] 2 16 6" xfId="234" xr:uid="{00000000-0005-0000-0000-0000E1000000}"/>
    <cellStyle name="쉼표 [0] 2 16 7" xfId="235" xr:uid="{00000000-0005-0000-0000-0000E2000000}"/>
    <cellStyle name="쉼표 [0] 2 16 8" xfId="236" xr:uid="{00000000-0005-0000-0000-0000E3000000}"/>
    <cellStyle name="쉼표 [0] 2 16 9" xfId="237" xr:uid="{00000000-0005-0000-0000-0000E4000000}"/>
    <cellStyle name="쉼표 [0] 2 17" xfId="238" xr:uid="{00000000-0005-0000-0000-0000E5000000}"/>
    <cellStyle name="쉼표 [0] 2 17 10" xfId="239" xr:uid="{00000000-0005-0000-0000-0000E6000000}"/>
    <cellStyle name="쉼표 [0] 2 17 11" xfId="240" xr:uid="{00000000-0005-0000-0000-0000E7000000}"/>
    <cellStyle name="쉼표 [0] 2 17 12" xfId="241" xr:uid="{00000000-0005-0000-0000-0000E8000000}"/>
    <cellStyle name="쉼표 [0] 2 17 2" xfId="242" xr:uid="{00000000-0005-0000-0000-0000E9000000}"/>
    <cellStyle name="쉼표 [0] 2 17 2 2" xfId="243" xr:uid="{00000000-0005-0000-0000-0000EA000000}"/>
    <cellStyle name="쉼표 [0] 2 17 2 2 2" xfId="244" xr:uid="{00000000-0005-0000-0000-0000EB000000}"/>
    <cellStyle name="쉼표 [0] 2 17 2 3" xfId="245" xr:uid="{00000000-0005-0000-0000-0000EC000000}"/>
    <cellStyle name="쉼표 [0] 2 17 3" xfId="246" xr:uid="{00000000-0005-0000-0000-0000ED000000}"/>
    <cellStyle name="쉼표 [0] 2 17 3 2" xfId="247" xr:uid="{00000000-0005-0000-0000-0000EE000000}"/>
    <cellStyle name="쉼표 [0] 2 17 4" xfId="248" xr:uid="{00000000-0005-0000-0000-0000EF000000}"/>
    <cellStyle name="쉼표 [0] 2 17 5" xfId="249" xr:uid="{00000000-0005-0000-0000-0000F0000000}"/>
    <cellStyle name="쉼표 [0] 2 17 6" xfId="250" xr:uid="{00000000-0005-0000-0000-0000F1000000}"/>
    <cellStyle name="쉼표 [0] 2 17 7" xfId="251" xr:uid="{00000000-0005-0000-0000-0000F2000000}"/>
    <cellStyle name="쉼표 [0] 2 17 8" xfId="252" xr:uid="{00000000-0005-0000-0000-0000F3000000}"/>
    <cellStyle name="쉼표 [0] 2 17 9" xfId="253" xr:uid="{00000000-0005-0000-0000-0000F4000000}"/>
    <cellStyle name="쉼표 [0] 2 18" xfId="254" xr:uid="{00000000-0005-0000-0000-0000F5000000}"/>
    <cellStyle name="쉼표 [0] 2 18 10" xfId="255" xr:uid="{00000000-0005-0000-0000-0000F6000000}"/>
    <cellStyle name="쉼표 [0] 2 18 11" xfId="256" xr:uid="{00000000-0005-0000-0000-0000F7000000}"/>
    <cellStyle name="쉼표 [0] 2 18 12" xfId="257" xr:uid="{00000000-0005-0000-0000-0000F8000000}"/>
    <cellStyle name="쉼표 [0] 2 18 2" xfId="258" xr:uid="{00000000-0005-0000-0000-0000F9000000}"/>
    <cellStyle name="쉼표 [0] 2 18 2 2" xfId="259" xr:uid="{00000000-0005-0000-0000-0000FA000000}"/>
    <cellStyle name="쉼표 [0] 2 18 2 2 2" xfId="260" xr:uid="{00000000-0005-0000-0000-0000FB000000}"/>
    <cellStyle name="쉼표 [0] 2 18 2 3" xfId="261" xr:uid="{00000000-0005-0000-0000-0000FC000000}"/>
    <cellStyle name="쉼표 [0] 2 18 3" xfId="262" xr:uid="{00000000-0005-0000-0000-0000FD000000}"/>
    <cellStyle name="쉼표 [0] 2 18 3 2" xfId="263" xr:uid="{00000000-0005-0000-0000-0000FE000000}"/>
    <cellStyle name="쉼표 [0] 2 18 4" xfId="264" xr:uid="{00000000-0005-0000-0000-0000FF000000}"/>
    <cellStyle name="쉼표 [0] 2 18 5" xfId="265" xr:uid="{00000000-0005-0000-0000-000000010000}"/>
    <cellStyle name="쉼표 [0] 2 18 6" xfId="266" xr:uid="{00000000-0005-0000-0000-000001010000}"/>
    <cellStyle name="쉼표 [0] 2 18 7" xfId="267" xr:uid="{00000000-0005-0000-0000-000002010000}"/>
    <cellStyle name="쉼표 [0] 2 18 8" xfId="268" xr:uid="{00000000-0005-0000-0000-000003010000}"/>
    <cellStyle name="쉼표 [0] 2 18 9" xfId="269" xr:uid="{00000000-0005-0000-0000-000004010000}"/>
    <cellStyle name="쉼표 [0] 2 19" xfId="270" xr:uid="{00000000-0005-0000-0000-000005010000}"/>
    <cellStyle name="쉼표 [0] 2 19 10" xfId="271" xr:uid="{00000000-0005-0000-0000-000006010000}"/>
    <cellStyle name="쉼표 [0] 2 19 11" xfId="272" xr:uid="{00000000-0005-0000-0000-000007010000}"/>
    <cellStyle name="쉼표 [0] 2 19 12" xfId="273" xr:uid="{00000000-0005-0000-0000-000008010000}"/>
    <cellStyle name="쉼표 [0] 2 19 2" xfId="274" xr:uid="{00000000-0005-0000-0000-000009010000}"/>
    <cellStyle name="쉼표 [0] 2 19 2 2" xfId="275" xr:uid="{00000000-0005-0000-0000-00000A010000}"/>
    <cellStyle name="쉼표 [0] 2 19 2 2 2" xfId="276" xr:uid="{00000000-0005-0000-0000-00000B010000}"/>
    <cellStyle name="쉼표 [0] 2 19 2 3" xfId="277" xr:uid="{00000000-0005-0000-0000-00000C010000}"/>
    <cellStyle name="쉼표 [0] 2 19 3" xfId="278" xr:uid="{00000000-0005-0000-0000-00000D010000}"/>
    <cellStyle name="쉼표 [0] 2 19 3 2" xfId="279" xr:uid="{00000000-0005-0000-0000-00000E010000}"/>
    <cellStyle name="쉼표 [0] 2 19 4" xfId="280" xr:uid="{00000000-0005-0000-0000-00000F010000}"/>
    <cellStyle name="쉼표 [0] 2 19 5" xfId="281" xr:uid="{00000000-0005-0000-0000-000010010000}"/>
    <cellStyle name="쉼표 [0] 2 19 6" xfId="282" xr:uid="{00000000-0005-0000-0000-000011010000}"/>
    <cellStyle name="쉼표 [0] 2 19 7" xfId="283" xr:uid="{00000000-0005-0000-0000-000012010000}"/>
    <cellStyle name="쉼표 [0] 2 19 8" xfId="284" xr:uid="{00000000-0005-0000-0000-000013010000}"/>
    <cellStyle name="쉼표 [0] 2 19 9" xfId="285" xr:uid="{00000000-0005-0000-0000-000014010000}"/>
    <cellStyle name="쉼표 [0] 2 2" xfId="286" xr:uid="{00000000-0005-0000-0000-000015010000}"/>
    <cellStyle name="쉼표 [0] 2 2 10" xfId="287" xr:uid="{00000000-0005-0000-0000-000016010000}"/>
    <cellStyle name="쉼표 [0] 2 2 11" xfId="288" xr:uid="{00000000-0005-0000-0000-000017010000}"/>
    <cellStyle name="쉼표 [0] 2 2 12" xfId="289" xr:uid="{00000000-0005-0000-0000-000018010000}"/>
    <cellStyle name="쉼표 [0] 2 2 2" xfId="290" xr:uid="{00000000-0005-0000-0000-000019010000}"/>
    <cellStyle name="쉼표 [0] 2 2 2 10" xfId="291" xr:uid="{00000000-0005-0000-0000-00001A010000}"/>
    <cellStyle name="쉼표 [0] 2 2 2 11" xfId="292" xr:uid="{00000000-0005-0000-0000-00001B010000}"/>
    <cellStyle name="쉼표 [0] 2 2 2 2" xfId="293" xr:uid="{00000000-0005-0000-0000-00001C010000}"/>
    <cellStyle name="쉼표 [0] 2 2 2 2 2" xfId="294" xr:uid="{00000000-0005-0000-0000-00001D010000}"/>
    <cellStyle name="쉼표 [0] 2 2 2 3" xfId="295" xr:uid="{00000000-0005-0000-0000-00001E010000}"/>
    <cellStyle name="쉼표 [0] 2 2 2 4" xfId="296" xr:uid="{00000000-0005-0000-0000-00001F010000}"/>
    <cellStyle name="쉼표 [0] 2 2 2 5" xfId="297" xr:uid="{00000000-0005-0000-0000-000020010000}"/>
    <cellStyle name="쉼표 [0] 2 2 2 6" xfId="298" xr:uid="{00000000-0005-0000-0000-000021010000}"/>
    <cellStyle name="쉼표 [0] 2 2 2 7" xfId="299" xr:uid="{00000000-0005-0000-0000-000022010000}"/>
    <cellStyle name="쉼표 [0] 2 2 2 8" xfId="300" xr:uid="{00000000-0005-0000-0000-000023010000}"/>
    <cellStyle name="쉼표 [0] 2 2 2 9" xfId="301" xr:uid="{00000000-0005-0000-0000-000024010000}"/>
    <cellStyle name="쉼표 [0] 2 2 3" xfId="302" xr:uid="{00000000-0005-0000-0000-000025010000}"/>
    <cellStyle name="쉼표 [0] 2 2 3 10" xfId="303" xr:uid="{00000000-0005-0000-0000-000026010000}"/>
    <cellStyle name="쉼표 [0] 2 2 3 2" xfId="304" xr:uid="{00000000-0005-0000-0000-000027010000}"/>
    <cellStyle name="쉼표 [0] 2 2 3 3" xfId="305" xr:uid="{00000000-0005-0000-0000-000028010000}"/>
    <cellStyle name="쉼표 [0] 2 2 3 4" xfId="306" xr:uid="{00000000-0005-0000-0000-000029010000}"/>
    <cellStyle name="쉼표 [0] 2 2 3 5" xfId="307" xr:uid="{00000000-0005-0000-0000-00002A010000}"/>
    <cellStyle name="쉼표 [0] 2 2 3 6" xfId="308" xr:uid="{00000000-0005-0000-0000-00002B010000}"/>
    <cellStyle name="쉼표 [0] 2 2 3 7" xfId="309" xr:uid="{00000000-0005-0000-0000-00002C010000}"/>
    <cellStyle name="쉼표 [0] 2 2 3 8" xfId="310" xr:uid="{00000000-0005-0000-0000-00002D010000}"/>
    <cellStyle name="쉼표 [0] 2 2 3 9" xfId="311" xr:uid="{00000000-0005-0000-0000-00002E010000}"/>
    <cellStyle name="쉼표 [0] 2 2 4" xfId="312" xr:uid="{00000000-0005-0000-0000-00002F010000}"/>
    <cellStyle name="쉼표 [0] 2 2 4 2" xfId="313" xr:uid="{00000000-0005-0000-0000-000030010000}"/>
    <cellStyle name="쉼표 [0] 2 2 4 3" xfId="314" xr:uid="{00000000-0005-0000-0000-000031010000}"/>
    <cellStyle name="쉼표 [0] 2 2 4 4" xfId="315" xr:uid="{00000000-0005-0000-0000-000032010000}"/>
    <cellStyle name="쉼표 [0] 2 2 4 5" xfId="316" xr:uid="{00000000-0005-0000-0000-000033010000}"/>
    <cellStyle name="쉼표 [0] 2 2 4 6" xfId="317" xr:uid="{00000000-0005-0000-0000-000034010000}"/>
    <cellStyle name="쉼표 [0] 2 2 4 7" xfId="318" xr:uid="{00000000-0005-0000-0000-000035010000}"/>
    <cellStyle name="쉼표 [0] 2 2 4 8" xfId="319" xr:uid="{00000000-0005-0000-0000-000036010000}"/>
    <cellStyle name="쉼표 [0] 2 2 4 9" xfId="320" xr:uid="{00000000-0005-0000-0000-000037010000}"/>
    <cellStyle name="쉼표 [0] 2 2 5" xfId="321" xr:uid="{00000000-0005-0000-0000-000038010000}"/>
    <cellStyle name="쉼표 [0] 2 2 6" xfId="322" xr:uid="{00000000-0005-0000-0000-000039010000}"/>
    <cellStyle name="쉼표 [0] 2 2 7" xfId="323" xr:uid="{00000000-0005-0000-0000-00003A010000}"/>
    <cellStyle name="쉼표 [0] 2 2 8" xfId="324" xr:uid="{00000000-0005-0000-0000-00003B010000}"/>
    <cellStyle name="쉼표 [0] 2 2 9" xfId="325" xr:uid="{00000000-0005-0000-0000-00003C010000}"/>
    <cellStyle name="쉼표 [0] 2 20" xfId="326" xr:uid="{00000000-0005-0000-0000-00003D010000}"/>
    <cellStyle name="쉼표 [0] 2 20 10" xfId="327" xr:uid="{00000000-0005-0000-0000-00003E010000}"/>
    <cellStyle name="쉼표 [0] 2 20 11" xfId="328" xr:uid="{00000000-0005-0000-0000-00003F010000}"/>
    <cellStyle name="쉼표 [0] 2 20 12" xfId="329" xr:uid="{00000000-0005-0000-0000-000040010000}"/>
    <cellStyle name="쉼표 [0] 2 20 2" xfId="330" xr:uid="{00000000-0005-0000-0000-000041010000}"/>
    <cellStyle name="쉼표 [0] 2 20 2 2" xfId="331" xr:uid="{00000000-0005-0000-0000-000042010000}"/>
    <cellStyle name="쉼표 [0] 2 20 2 2 2" xfId="332" xr:uid="{00000000-0005-0000-0000-000043010000}"/>
    <cellStyle name="쉼표 [0] 2 20 2 3" xfId="333" xr:uid="{00000000-0005-0000-0000-000044010000}"/>
    <cellStyle name="쉼표 [0] 2 20 3" xfId="334" xr:uid="{00000000-0005-0000-0000-000045010000}"/>
    <cellStyle name="쉼표 [0] 2 20 3 2" xfId="335" xr:uid="{00000000-0005-0000-0000-000046010000}"/>
    <cellStyle name="쉼표 [0] 2 20 4" xfId="336" xr:uid="{00000000-0005-0000-0000-000047010000}"/>
    <cellStyle name="쉼표 [0] 2 20 5" xfId="337" xr:uid="{00000000-0005-0000-0000-000048010000}"/>
    <cellStyle name="쉼표 [0] 2 20 6" xfId="338" xr:uid="{00000000-0005-0000-0000-000049010000}"/>
    <cellStyle name="쉼표 [0] 2 20 7" xfId="339" xr:uid="{00000000-0005-0000-0000-00004A010000}"/>
    <cellStyle name="쉼표 [0] 2 20 8" xfId="340" xr:uid="{00000000-0005-0000-0000-00004B010000}"/>
    <cellStyle name="쉼표 [0] 2 20 9" xfId="341" xr:uid="{00000000-0005-0000-0000-00004C010000}"/>
    <cellStyle name="쉼표 [0] 2 21" xfId="342" xr:uid="{00000000-0005-0000-0000-00004D010000}"/>
    <cellStyle name="쉼표 [0] 2 21 10" xfId="343" xr:uid="{00000000-0005-0000-0000-00004E010000}"/>
    <cellStyle name="쉼표 [0] 2 21 11" xfId="344" xr:uid="{00000000-0005-0000-0000-00004F010000}"/>
    <cellStyle name="쉼표 [0] 2 21 12" xfId="345" xr:uid="{00000000-0005-0000-0000-000050010000}"/>
    <cellStyle name="쉼표 [0] 2 21 2" xfId="346" xr:uid="{00000000-0005-0000-0000-000051010000}"/>
    <cellStyle name="쉼표 [0] 2 21 2 2" xfId="347" xr:uid="{00000000-0005-0000-0000-000052010000}"/>
    <cellStyle name="쉼표 [0] 2 21 2 2 2" xfId="348" xr:uid="{00000000-0005-0000-0000-000053010000}"/>
    <cellStyle name="쉼표 [0] 2 21 2 3" xfId="349" xr:uid="{00000000-0005-0000-0000-000054010000}"/>
    <cellStyle name="쉼표 [0] 2 21 3" xfId="350" xr:uid="{00000000-0005-0000-0000-000055010000}"/>
    <cellStyle name="쉼표 [0] 2 21 3 2" xfId="351" xr:uid="{00000000-0005-0000-0000-000056010000}"/>
    <cellStyle name="쉼표 [0] 2 21 4" xfId="352" xr:uid="{00000000-0005-0000-0000-000057010000}"/>
    <cellStyle name="쉼표 [0] 2 21 5" xfId="353" xr:uid="{00000000-0005-0000-0000-000058010000}"/>
    <cellStyle name="쉼표 [0] 2 21 6" xfId="354" xr:uid="{00000000-0005-0000-0000-000059010000}"/>
    <cellStyle name="쉼표 [0] 2 21 7" xfId="355" xr:uid="{00000000-0005-0000-0000-00005A010000}"/>
    <cellStyle name="쉼표 [0] 2 21 8" xfId="356" xr:uid="{00000000-0005-0000-0000-00005B010000}"/>
    <cellStyle name="쉼표 [0] 2 21 9" xfId="357" xr:uid="{00000000-0005-0000-0000-00005C010000}"/>
    <cellStyle name="쉼표 [0] 2 22" xfId="358" xr:uid="{00000000-0005-0000-0000-00005D010000}"/>
    <cellStyle name="쉼표 [0] 2 22 10" xfId="359" xr:uid="{00000000-0005-0000-0000-00005E010000}"/>
    <cellStyle name="쉼표 [0] 2 22 11" xfId="360" xr:uid="{00000000-0005-0000-0000-00005F010000}"/>
    <cellStyle name="쉼표 [0] 2 22 12" xfId="361" xr:uid="{00000000-0005-0000-0000-000060010000}"/>
    <cellStyle name="쉼표 [0] 2 22 2" xfId="362" xr:uid="{00000000-0005-0000-0000-000061010000}"/>
    <cellStyle name="쉼표 [0] 2 22 2 2" xfId="363" xr:uid="{00000000-0005-0000-0000-000062010000}"/>
    <cellStyle name="쉼표 [0] 2 22 2 2 2" xfId="364" xr:uid="{00000000-0005-0000-0000-000063010000}"/>
    <cellStyle name="쉼표 [0] 2 22 2 3" xfId="365" xr:uid="{00000000-0005-0000-0000-000064010000}"/>
    <cellStyle name="쉼표 [0] 2 22 3" xfId="366" xr:uid="{00000000-0005-0000-0000-000065010000}"/>
    <cellStyle name="쉼표 [0] 2 22 3 2" xfId="367" xr:uid="{00000000-0005-0000-0000-000066010000}"/>
    <cellStyle name="쉼표 [0] 2 22 4" xfId="368" xr:uid="{00000000-0005-0000-0000-000067010000}"/>
    <cellStyle name="쉼표 [0] 2 22 5" xfId="369" xr:uid="{00000000-0005-0000-0000-000068010000}"/>
    <cellStyle name="쉼표 [0] 2 22 6" xfId="370" xr:uid="{00000000-0005-0000-0000-000069010000}"/>
    <cellStyle name="쉼표 [0] 2 22 7" xfId="371" xr:uid="{00000000-0005-0000-0000-00006A010000}"/>
    <cellStyle name="쉼표 [0] 2 22 8" xfId="372" xr:uid="{00000000-0005-0000-0000-00006B010000}"/>
    <cellStyle name="쉼표 [0] 2 22 9" xfId="373" xr:uid="{00000000-0005-0000-0000-00006C010000}"/>
    <cellStyle name="쉼표 [0] 2 23" xfId="374" xr:uid="{00000000-0005-0000-0000-00006D010000}"/>
    <cellStyle name="쉼표 [0] 2 23 10" xfId="375" xr:uid="{00000000-0005-0000-0000-00006E010000}"/>
    <cellStyle name="쉼표 [0] 2 23 11" xfId="376" xr:uid="{00000000-0005-0000-0000-00006F010000}"/>
    <cellStyle name="쉼표 [0] 2 23 12" xfId="377" xr:uid="{00000000-0005-0000-0000-000070010000}"/>
    <cellStyle name="쉼표 [0] 2 23 2" xfId="378" xr:uid="{00000000-0005-0000-0000-000071010000}"/>
    <cellStyle name="쉼표 [0] 2 23 2 2" xfId="379" xr:uid="{00000000-0005-0000-0000-000072010000}"/>
    <cellStyle name="쉼표 [0] 2 23 2 2 2" xfId="380" xr:uid="{00000000-0005-0000-0000-000073010000}"/>
    <cellStyle name="쉼표 [0] 2 23 2 3" xfId="381" xr:uid="{00000000-0005-0000-0000-000074010000}"/>
    <cellStyle name="쉼표 [0] 2 23 3" xfId="382" xr:uid="{00000000-0005-0000-0000-000075010000}"/>
    <cellStyle name="쉼표 [0] 2 23 3 2" xfId="383" xr:uid="{00000000-0005-0000-0000-000076010000}"/>
    <cellStyle name="쉼표 [0] 2 23 4" xfId="384" xr:uid="{00000000-0005-0000-0000-000077010000}"/>
    <cellStyle name="쉼표 [0] 2 23 5" xfId="385" xr:uid="{00000000-0005-0000-0000-000078010000}"/>
    <cellStyle name="쉼표 [0] 2 23 6" xfId="386" xr:uid="{00000000-0005-0000-0000-000079010000}"/>
    <cellStyle name="쉼표 [0] 2 23 7" xfId="387" xr:uid="{00000000-0005-0000-0000-00007A010000}"/>
    <cellStyle name="쉼표 [0] 2 23 8" xfId="388" xr:uid="{00000000-0005-0000-0000-00007B010000}"/>
    <cellStyle name="쉼표 [0] 2 23 9" xfId="389" xr:uid="{00000000-0005-0000-0000-00007C010000}"/>
    <cellStyle name="쉼표 [0] 2 24" xfId="390" xr:uid="{00000000-0005-0000-0000-00007D010000}"/>
    <cellStyle name="쉼표 [0] 2 24 10" xfId="391" xr:uid="{00000000-0005-0000-0000-00007E010000}"/>
    <cellStyle name="쉼표 [0] 2 24 11" xfId="392" xr:uid="{00000000-0005-0000-0000-00007F010000}"/>
    <cellStyle name="쉼표 [0] 2 24 12" xfId="393" xr:uid="{00000000-0005-0000-0000-000080010000}"/>
    <cellStyle name="쉼표 [0] 2 24 2" xfId="394" xr:uid="{00000000-0005-0000-0000-000081010000}"/>
    <cellStyle name="쉼표 [0] 2 24 2 2" xfId="395" xr:uid="{00000000-0005-0000-0000-000082010000}"/>
    <cellStyle name="쉼표 [0] 2 24 2 2 2" xfId="396" xr:uid="{00000000-0005-0000-0000-000083010000}"/>
    <cellStyle name="쉼표 [0] 2 24 2 3" xfId="397" xr:uid="{00000000-0005-0000-0000-000084010000}"/>
    <cellStyle name="쉼표 [0] 2 24 3" xfId="398" xr:uid="{00000000-0005-0000-0000-000085010000}"/>
    <cellStyle name="쉼표 [0] 2 24 3 2" xfId="399" xr:uid="{00000000-0005-0000-0000-000086010000}"/>
    <cellStyle name="쉼표 [0] 2 24 4" xfId="400" xr:uid="{00000000-0005-0000-0000-000087010000}"/>
    <cellStyle name="쉼표 [0] 2 24 5" xfId="401" xr:uid="{00000000-0005-0000-0000-000088010000}"/>
    <cellStyle name="쉼표 [0] 2 24 6" xfId="402" xr:uid="{00000000-0005-0000-0000-000089010000}"/>
    <cellStyle name="쉼표 [0] 2 24 7" xfId="403" xr:uid="{00000000-0005-0000-0000-00008A010000}"/>
    <cellStyle name="쉼표 [0] 2 24 8" xfId="404" xr:uid="{00000000-0005-0000-0000-00008B010000}"/>
    <cellStyle name="쉼표 [0] 2 24 9" xfId="405" xr:uid="{00000000-0005-0000-0000-00008C010000}"/>
    <cellStyle name="쉼표 [0] 2 25" xfId="406" xr:uid="{00000000-0005-0000-0000-00008D010000}"/>
    <cellStyle name="쉼표 [0] 2 25 10" xfId="407" xr:uid="{00000000-0005-0000-0000-00008E010000}"/>
    <cellStyle name="쉼표 [0] 2 25 11" xfId="408" xr:uid="{00000000-0005-0000-0000-00008F010000}"/>
    <cellStyle name="쉼표 [0] 2 25 12" xfId="409" xr:uid="{00000000-0005-0000-0000-000090010000}"/>
    <cellStyle name="쉼표 [0] 2 25 2" xfId="410" xr:uid="{00000000-0005-0000-0000-000091010000}"/>
    <cellStyle name="쉼표 [0] 2 25 2 2" xfId="411" xr:uid="{00000000-0005-0000-0000-000092010000}"/>
    <cellStyle name="쉼표 [0] 2 25 2 2 2" xfId="412" xr:uid="{00000000-0005-0000-0000-000093010000}"/>
    <cellStyle name="쉼표 [0] 2 25 2 3" xfId="413" xr:uid="{00000000-0005-0000-0000-000094010000}"/>
    <cellStyle name="쉼표 [0] 2 25 3" xfId="414" xr:uid="{00000000-0005-0000-0000-000095010000}"/>
    <cellStyle name="쉼표 [0] 2 25 3 2" xfId="415" xr:uid="{00000000-0005-0000-0000-000096010000}"/>
    <cellStyle name="쉼표 [0] 2 25 4" xfId="416" xr:uid="{00000000-0005-0000-0000-000097010000}"/>
    <cellStyle name="쉼표 [0] 2 25 5" xfId="417" xr:uid="{00000000-0005-0000-0000-000098010000}"/>
    <cellStyle name="쉼표 [0] 2 25 6" xfId="418" xr:uid="{00000000-0005-0000-0000-000099010000}"/>
    <cellStyle name="쉼표 [0] 2 25 7" xfId="419" xr:uid="{00000000-0005-0000-0000-00009A010000}"/>
    <cellStyle name="쉼표 [0] 2 25 8" xfId="420" xr:uid="{00000000-0005-0000-0000-00009B010000}"/>
    <cellStyle name="쉼표 [0] 2 25 9" xfId="421" xr:uid="{00000000-0005-0000-0000-00009C010000}"/>
    <cellStyle name="쉼표 [0] 2 26" xfId="422" xr:uid="{00000000-0005-0000-0000-00009D010000}"/>
    <cellStyle name="쉼표 [0] 2 26 10" xfId="423" xr:uid="{00000000-0005-0000-0000-00009E010000}"/>
    <cellStyle name="쉼표 [0] 2 26 11" xfId="424" xr:uid="{00000000-0005-0000-0000-00009F010000}"/>
    <cellStyle name="쉼표 [0] 2 26 12" xfId="425" xr:uid="{00000000-0005-0000-0000-0000A0010000}"/>
    <cellStyle name="쉼표 [0] 2 26 2" xfId="426" xr:uid="{00000000-0005-0000-0000-0000A1010000}"/>
    <cellStyle name="쉼표 [0] 2 26 2 2" xfId="427" xr:uid="{00000000-0005-0000-0000-0000A2010000}"/>
    <cellStyle name="쉼표 [0] 2 26 2 2 2" xfId="428" xr:uid="{00000000-0005-0000-0000-0000A3010000}"/>
    <cellStyle name="쉼표 [0] 2 26 2 3" xfId="429" xr:uid="{00000000-0005-0000-0000-0000A4010000}"/>
    <cellStyle name="쉼표 [0] 2 26 3" xfId="430" xr:uid="{00000000-0005-0000-0000-0000A5010000}"/>
    <cellStyle name="쉼표 [0] 2 26 3 2" xfId="431" xr:uid="{00000000-0005-0000-0000-0000A6010000}"/>
    <cellStyle name="쉼표 [0] 2 26 4" xfId="432" xr:uid="{00000000-0005-0000-0000-0000A7010000}"/>
    <cellStyle name="쉼표 [0] 2 26 5" xfId="433" xr:uid="{00000000-0005-0000-0000-0000A8010000}"/>
    <cellStyle name="쉼표 [0] 2 26 6" xfId="434" xr:uid="{00000000-0005-0000-0000-0000A9010000}"/>
    <cellStyle name="쉼표 [0] 2 26 7" xfId="435" xr:uid="{00000000-0005-0000-0000-0000AA010000}"/>
    <cellStyle name="쉼표 [0] 2 26 8" xfId="436" xr:uid="{00000000-0005-0000-0000-0000AB010000}"/>
    <cellStyle name="쉼표 [0] 2 26 9" xfId="437" xr:uid="{00000000-0005-0000-0000-0000AC010000}"/>
    <cellStyle name="쉼표 [0] 2 27" xfId="438" xr:uid="{00000000-0005-0000-0000-0000AD010000}"/>
    <cellStyle name="쉼표 [0] 2 27 10" xfId="439" xr:uid="{00000000-0005-0000-0000-0000AE010000}"/>
    <cellStyle name="쉼표 [0] 2 27 11" xfId="440" xr:uid="{00000000-0005-0000-0000-0000AF010000}"/>
    <cellStyle name="쉼표 [0] 2 27 12" xfId="441" xr:uid="{00000000-0005-0000-0000-0000B0010000}"/>
    <cellStyle name="쉼표 [0] 2 27 2" xfId="442" xr:uid="{00000000-0005-0000-0000-0000B1010000}"/>
    <cellStyle name="쉼표 [0] 2 27 2 2" xfId="443" xr:uid="{00000000-0005-0000-0000-0000B2010000}"/>
    <cellStyle name="쉼표 [0] 2 27 2 2 2" xfId="444" xr:uid="{00000000-0005-0000-0000-0000B3010000}"/>
    <cellStyle name="쉼표 [0] 2 27 2 3" xfId="445" xr:uid="{00000000-0005-0000-0000-0000B4010000}"/>
    <cellStyle name="쉼표 [0] 2 27 3" xfId="446" xr:uid="{00000000-0005-0000-0000-0000B5010000}"/>
    <cellStyle name="쉼표 [0] 2 27 3 2" xfId="447" xr:uid="{00000000-0005-0000-0000-0000B6010000}"/>
    <cellStyle name="쉼표 [0] 2 27 4" xfId="448" xr:uid="{00000000-0005-0000-0000-0000B7010000}"/>
    <cellStyle name="쉼표 [0] 2 27 5" xfId="449" xr:uid="{00000000-0005-0000-0000-0000B8010000}"/>
    <cellStyle name="쉼표 [0] 2 27 6" xfId="450" xr:uid="{00000000-0005-0000-0000-0000B9010000}"/>
    <cellStyle name="쉼표 [0] 2 27 7" xfId="451" xr:uid="{00000000-0005-0000-0000-0000BA010000}"/>
    <cellStyle name="쉼표 [0] 2 27 8" xfId="452" xr:uid="{00000000-0005-0000-0000-0000BB010000}"/>
    <cellStyle name="쉼표 [0] 2 27 9" xfId="453" xr:uid="{00000000-0005-0000-0000-0000BC010000}"/>
    <cellStyle name="쉼표 [0] 2 28" xfId="454" xr:uid="{00000000-0005-0000-0000-0000BD010000}"/>
    <cellStyle name="쉼표 [0] 2 28 10" xfId="455" xr:uid="{00000000-0005-0000-0000-0000BE010000}"/>
    <cellStyle name="쉼표 [0] 2 28 11" xfId="456" xr:uid="{00000000-0005-0000-0000-0000BF010000}"/>
    <cellStyle name="쉼표 [0] 2 28 12" xfId="457" xr:uid="{00000000-0005-0000-0000-0000C0010000}"/>
    <cellStyle name="쉼표 [0] 2 28 2" xfId="458" xr:uid="{00000000-0005-0000-0000-0000C1010000}"/>
    <cellStyle name="쉼표 [0] 2 28 2 2" xfId="459" xr:uid="{00000000-0005-0000-0000-0000C2010000}"/>
    <cellStyle name="쉼표 [0] 2 28 2 2 2" xfId="460" xr:uid="{00000000-0005-0000-0000-0000C3010000}"/>
    <cellStyle name="쉼표 [0] 2 28 2 3" xfId="461" xr:uid="{00000000-0005-0000-0000-0000C4010000}"/>
    <cellStyle name="쉼표 [0] 2 28 3" xfId="462" xr:uid="{00000000-0005-0000-0000-0000C5010000}"/>
    <cellStyle name="쉼표 [0] 2 28 3 2" xfId="463" xr:uid="{00000000-0005-0000-0000-0000C6010000}"/>
    <cellStyle name="쉼표 [0] 2 28 4" xfId="464" xr:uid="{00000000-0005-0000-0000-0000C7010000}"/>
    <cellStyle name="쉼표 [0] 2 28 5" xfId="465" xr:uid="{00000000-0005-0000-0000-0000C8010000}"/>
    <cellStyle name="쉼표 [0] 2 28 6" xfId="466" xr:uid="{00000000-0005-0000-0000-0000C9010000}"/>
    <cellStyle name="쉼표 [0] 2 28 7" xfId="467" xr:uid="{00000000-0005-0000-0000-0000CA010000}"/>
    <cellStyle name="쉼표 [0] 2 28 8" xfId="468" xr:uid="{00000000-0005-0000-0000-0000CB010000}"/>
    <cellStyle name="쉼표 [0] 2 28 9" xfId="469" xr:uid="{00000000-0005-0000-0000-0000CC010000}"/>
    <cellStyle name="쉼표 [0] 2 29" xfId="470" xr:uid="{00000000-0005-0000-0000-0000CD010000}"/>
    <cellStyle name="쉼표 [0] 2 29 10" xfId="471" xr:uid="{00000000-0005-0000-0000-0000CE010000}"/>
    <cellStyle name="쉼표 [0] 2 29 11" xfId="472" xr:uid="{00000000-0005-0000-0000-0000CF010000}"/>
    <cellStyle name="쉼표 [0] 2 29 12" xfId="473" xr:uid="{00000000-0005-0000-0000-0000D0010000}"/>
    <cellStyle name="쉼표 [0] 2 29 2" xfId="474" xr:uid="{00000000-0005-0000-0000-0000D1010000}"/>
    <cellStyle name="쉼표 [0] 2 29 2 2" xfId="475" xr:uid="{00000000-0005-0000-0000-0000D2010000}"/>
    <cellStyle name="쉼표 [0] 2 29 2 2 2" xfId="476" xr:uid="{00000000-0005-0000-0000-0000D3010000}"/>
    <cellStyle name="쉼표 [0] 2 29 2 3" xfId="477" xr:uid="{00000000-0005-0000-0000-0000D4010000}"/>
    <cellStyle name="쉼표 [0] 2 29 3" xfId="478" xr:uid="{00000000-0005-0000-0000-0000D5010000}"/>
    <cellStyle name="쉼표 [0] 2 29 3 2" xfId="479" xr:uid="{00000000-0005-0000-0000-0000D6010000}"/>
    <cellStyle name="쉼표 [0] 2 29 4" xfId="480" xr:uid="{00000000-0005-0000-0000-0000D7010000}"/>
    <cellStyle name="쉼표 [0] 2 29 5" xfId="481" xr:uid="{00000000-0005-0000-0000-0000D8010000}"/>
    <cellStyle name="쉼표 [0] 2 29 6" xfId="482" xr:uid="{00000000-0005-0000-0000-0000D9010000}"/>
    <cellStyle name="쉼표 [0] 2 29 7" xfId="483" xr:uid="{00000000-0005-0000-0000-0000DA010000}"/>
    <cellStyle name="쉼표 [0] 2 29 8" xfId="484" xr:uid="{00000000-0005-0000-0000-0000DB010000}"/>
    <cellStyle name="쉼표 [0] 2 29 9" xfId="485" xr:uid="{00000000-0005-0000-0000-0000DC010000}"/>
    <cellStyle name="쉼표 [0] 2 3" xfId="486" xr:uid="{00000000-0005-0000-0000-0000DD010000}"/>
    <cellStyle name="쉼표 [0] 2 3 10" xfId="487" xr:uid="{00000000-0005-0000-0000-0000DE010000}"/>
    <cellStyle name="쉼표 [0] 2 3 11" xfId="488" xr:uid="{00000000-0005-0000-0000-0000DF010000}"/>
    <cellStyle name="쉼표 [0] 2 3 12" xfId="489" xr:uid="{00000000-0005-0000-0000-0000E0010000}"/>
    <cellStyle name="쉼표 [0] 2 3 2" xfId="490" xr:uid="{00000000-0005-0000-0000-0000E1010000}"/>
    <cellStyle name="쉼표 [0] 2 3 2 2" xfId="491" xr:uid="{00000000-0005-0000-0000-0000E2010000}"/>
    <cellStyle name="쉼표 [0] 2 3 2 2 2" xfId="492" xr:uid="{00000000-0005-0000-0000-0000E3010000}"/>
    <cellStyle name="쉼표 [0] 2 3 2 3" xfId="493" xr:uid="{00000000-0005-0000-0000-0000E4010000}"/>
    <cellStyle name="쉼표 [0] 2 3 3" xfId="494" xr:uid="{00000000-0005-0000-0000-0000E5010000}"/>
    <cellStyle name="쉼표 [0] 2 3 3 2" xfId="495" xr:uid="{00000000-0005-0000-0000-0000E6010000}"/>
    <cellStyle name="쉼표 [0] 2 3 4" xfId="496" xr:uid="{00000000-0005-0000-0000-0000E7010000}"/>
    <cellStyle name="쉼표 [0] 2 3 5" xfId="497" xr:uid="{00000000-0005-0000-0000-0000E8010000}"/>
    <cellStyle name="쉼표 [0] 2 3 6" xfId="498" xr:uid="{00000000-0005-0000-0000-0000E9010000}"/>
    <cellStyle name="쉼표 [0] 2 3 7" xfId="499" xr:uid="{00000000-0005-0000-0000-0000EA010000}"/>
    <cellStyle name="쉼표 [0] 2 3 8" xfId="500" xr:uid="{00000000-0005-0000-0000-0000EB010000}"/>
    <cellStyle name="쉼표 [0] 2 3 9" xfId="501" xr:uid="{00000000-0005-0000-0000-0000EC010000}"/>
    <cellStyle name="쉼표 [0] 2 30" xfId="502" xr:uid="{00000000-0005-0000-0000-0000ED010000}"/>
    <cellStyle name="쉼표 [0] 2 30 10" xfId="503" xr:uid="{00000000-0005-0000-0000-0000EE010000}"/>
    <cellStyle name="쉼표 [0] 2 30 11" xfId="504" xr:uid="{00000000-0005-0000-0000-0000EF010000}"/>
    <cellStyle name="쉼표 [0] 2 30 12" xfId="505" xr:uid="{00000000-0005-0000-0000-0000F0010000}"/>
    <cellStyle name="쉼표 [0] 2 30 2" xfId="506" xr:uid="{00000000-0005-0000-0000-0000F1010000}"/>
    <cellStyle name="쉼표 [0] 2 30 2 2" xfId="507" xr:uid="{00000000-0005-0000-0000-0000F2010000}"/>
    <cellStyle name="쉼표 [0] 2 30 2 2 2" xfId="508" xr:uid="{00000000-0005-0000-0000-0000F3010000}"/>
    <cellStyle name="쉼표 [0] 2 30 2 3" xfId="509" xr:uid="{00000000-0005-0000-0000-0000F4010000}"/>
    <cellStyle name="쉼표 [0] 2 30 3" xfId="510" xr:uid="{00000000-0005-0000-0000-0000F5010000}"/>
    <cellStyle name="쉼표 [0] 2 30 3 2" xfId="511" xr:uid="{00000000-0005-0000-0000-0000F6010000}"/>
    <cellStyle name="쉼표 [0] 2 30 4" xfId="512" xr:uid="{00000000-0005-0000-0000-0000F7010000}"/>
    <cellStyle name="쉼표 [0] 2 30 5" xfId="513" xr:uid="{00000000-0005-0000-0000-0000F8010000}"/>
    <cellStyle name="쉼표 [0] 2 30 6" xfId="514" xr:uid="{00000000-0005-0000-0000-0000F9010000}"/>
    <cellStyle name="쉼표 [0] 2 30 7" xfId="515" xr:uid="{00000000-0005-0000-0000-0000FA010000}"/>
    <cellStyle name="쉼표 [0] 2 30 8" xfId="516" xr:uid="{00000000-0005-0000-0000-0000FB010000}"/>
    <cellStyle name="쉼표 [0] 2 30 9" xfId="517" xr:uid="{00000000-0005-0000-0000-0000FC010000}"/>
    <cellStyle name="쉼표 [0] 2 31" xfId="518" xr:uid="{00000000-0005-0000-0000-0000FD010000}"/>
    <cellStyle name="쉼표 [0] 2 31 10" xfId="519" xr:uid="{00000000-0005-0000-0000-0000FE010000}"/>
    <cellStyle name="쉼표 [0] 2 31 11" xfId="520" xr:uid="{00000000-0005-0000-0000-0000FF010000}"/>
    <cellStyle name="쉼표 [0] 2 31 12" xfId="521" xr:uid="{00000000-0005-0000-0000-000000020000}"/>
    <cellStyle name="쉼표 [0] 2 31 2" xfId="522" xr:uid="{00000000-0005-0000-0000-000001020000}"/>
    <cellStyle name="쉼표 [0] 2 31 2 2" xfId="523" xr:uid="{00000000-0005-0000-0000-000002020000}"/>
    <cellStyle name="쉼표 [0] 2 31 2 2 2" xfId="524" xr:uid="{00000000-0005-0000-0000-000003020000}"/>
    <cellStyle name="쉼표 [0] 2 31 2 3" xfId="525" xr:uid="{00000000-0005-0000-0000-000004020000}"/>
    <cellStyle name="쉼표 [0] 2 31 3" xfId="526" xr:uid="{00000000-0005-0000-0000-000005020000}"/>
    <cellStyle name="쉼표 [0] 2 31 3 2" xfId="527" xr:uid="{00000000-0005-0000-0000-000006020000}"/>
    <cellStyle name="쉼표 [0] 2 31 4" xfId="528" xr:uid="{00000000-0005-0000-0000-000007020000}"/>
    <cellStyle name="쉼표 [0] 2 31 5" xfId="529" xr:uid="{00000000-0005-0000-0000-000008020000}"/>
    <cellStyle name="쉼표 [0] 2 31 6" xfId="530" xr:uid="{00000000-0005-0000-0000-000009020000}"/>
    <cellStyle name="쉼표 [0] 2 31 7" xfId="531" xr:uid="{00000000-0005-0000-0000-00000A020000}"/>
    <cellStyle name="쉼표 [0] 2 31 8" xfId="532" xr:uid="{00000000-0005-0000-0000-00000B020000}"/>
    <cellStyle name="쉼표 [0] 2 31 9" xfId="533" xr:uid="{00000000-0005-0000-0000-00000C020000}"/>
    <cellStyle name="쉼표 [0] 2 32" xfId="534" xr:uid="{00000000-0005-0000-0000-00000D020000}"/>
    <cellStyle name="쉼표 [0] 2 32 10" xfId="535" xr:uid="{00000000-0005-0000-0000-00000E020000}"/>
    <cellStyle name="쉼표 [0] 2 32 11" xfId="536" xr:uid="{00000000-0005-0000-0000-00000F020000}"/>
    <cellStyle name="쉼표 [0] 2 32 12" xfId="537" xr:uid="{00000000-0005-0000-0000-000010020000}"/>
    <cellStyle name="쉼표 [0] 2 32 2" xfId="538" xr:uid="{00000000-0005-0000-0000-000011020000}"/>
    <cellStyle name="쉼표 [0] 2 32 2 2" xfId="539" xr:uid="{00000000-0005-0000-0000-000012020000}"/>
    <cellStyle name="쉼표 [0] 2 32 2 2 2" xfId="540" xr:uid="{00000000-0005-0000-0000-000013020000}"/>
    <cellStyle name="쉼표 [0] 2 32 2 3" xfId="541" xr:uid="{00000000-0005-0000-0000-000014020000}"/>
    <cellStyle name="쉼표 [0] 2 32 3" xfId="542" xr:uid="{00000000-0005-0000-0000-000015020000}"/>
    <cellStyle name="쉼표 [0] 2 32 3 2" xfId="543" xr:uid="{00000000-0005-0000-0000-000016020000}"/>
    <cellStyle name="쉼표 [0] 2 32 4" xfId="544" xr:uid="{00000000-0005-0000-0000-000017020000}"/>
    <cellStyle name="쉼표 [0] 2 32 5" xfId="545" xr:uid="{00000000-0005-0000-0000-000018020000}"/>
    <cellStyle name="쉼표 [0] 2 32 6" xfId="546" xr:uid="{00000000-0005-0000-0000-000019020000}"/>
    <cellStyle name="쉼표 [0] 2 32 7" xfId="547" xr:uid="{00000000-0005-0000-0000-00001A020000}"/>
    <cellStyle name="쉼표 [0] 2 32 8" xfId="548" xr:uid="{00000000-0005-0000-0000-00001B020000}"/>
    <cellStyle name="쉼표 [0] 2 32 9" xfId="549" xr:uid="{00000000-0005-0000-0000-00001C020000}"/>
    <cellStyle name="쉼표 [0] 2 33" xfId="550" xr:uid="{00000000-0005-0000-0000-00001D020000}"/>
    <cellStyle name="쉼표 [0] 2 33 10" xfId="551" xr:uid="{00000000-0005-0000-0000-00001E020000}"/>
    <cellStyle name="쉼표 [0] 2 33 11" xfId="552" xr:uid="{00000000-0005-0000-0000-00001F020000}"/>
    <cellStyle name="쉼표 [0] 2 33 12" xfId="553" xr:uid="{00000000-0005-0000-0000-000020020000}"/>
    <cellStyle name="쉼표 [0] 2 33 2" xfId="554" xr:uid="{00000000-0005-0000-0000-000021020000}"/>
    <cellStyle name="쉼표 [0] 2 33 2 2" xfId="555" xr:uid="{00000000-0005-0000-0000-000022020000}"/>
    <cellStyle name="쉼표 [0] 2 33 2 2 2" xfId="556" xr:uid="{00000000-0005-0000-0000-000023020000}"/>
    <cellStyle name="쉼표 [0] 2 33 2 3" xfId="557" xr:uid="{00000000-0005-0000-0000-000024020000}"/>
    <cellStyle name="쉼표 [0] 2 33 3" xfId="558" xr:uid="{00000000-0005-0000-0000-000025020000}"/>
    <cellStyle name="쉼표 [0] 2 33 3 2" xfId="559" xr:uid="{00000000-0005-0000-0000-000026020000}"/>
    <cellStyle name="쉼표 [0] 2 33 4" xfId="560" xr:uid="{00000000-0005-0000-0000-000027020000}"/>
    <cellStyle name="쉼표 [0] 2 33 5" xfId="561" xr:uid="{00000000-0005-0000-0000-000028020000}"/>
    <cellStyle name="쉼표 [0] 2 33 6" xfId="562" xr:uid="{00000000-0005-0000-0000-000029020000}"/>
    <cellStyle name="쉼표 [0] 2 33 7" xfId="563" xr:uid="{00000000-0005-0000-0000-00002A020000}"/>
    <cellStyle name="쉼표 [0] 2 33 8" xfId="564" xr:uid="{00000000-0005-0000-0000-00002B020000}"/>
    <cellStyle name="쉼표 [0] 2 33 9" xfId="565" xr:uid="{00000000-0005-0000-0000-00002C020000}"/>
    <cellStyle name="쉼표 [0] 2 34" xfId="566" xr:uid="{00000000-0005-0000-0000-00002D020000}"/>
    <cellStyle name="쉼표 [0] 2 34 10" xfId="567" xr:uid="{00000000-0005-0000-0000-00002E020000}"/>
    <cellStyle name="쉼표 [0] 2 34 11" xfId="568" xr:uid="{00000000-0005-0000-0000-00002F020000}"/>
    <cellStyle name="쉼표 [0] 2 34 12" xfId="569" xr:uid="{00000000-0005-0000-0000-000030020000}"/>
    <cellStyle name="쉼표 [0] 2 34 2" xfId="570" xr:uid="{00000000-0005-0000-0000-000031020000}"/>
    <cellStyle name="쉼표 [0] 2 34 2 2" xfId="571" xr:uid="{00000000-0005-0000-0000-000032020000}"/>
    <cellStyle name="쉼표 [0] 2 34 2 2 2" xfId="572" xr:uid="{00000000-0005-0000-0000-000033020000}"/>
    <cellStyle name="쉼표 [0] 2 34 2 3" xfId="573" xr:uid="{00000000-0005-0000-0000-000034020000}"/>
    <cellStyle name="쉼표 [0] 2 34 3" xfId="574" xr:uid="{00000000-0005-0000-0000-000035020000}"/>
    <cellStyle name="쉼표 [0] 2 34 3 2" xfId="575" xr:uid="{00000000-0005-0000-0000-000036020000}"/>
    <cellStyle name="쉼표 [0] 2 34 4" xfId="576" xr:uid="{00000000-0005-0000-0000-000037020000}"/>
    <cellStyle name="쉼표 [0] 2 34 5" xfId="577" xr:uid="{00000000-0005-0000-0000-000038020000}"/>
    <cellStyle name="쉼표 [0] 2 34 6" xfId="578" xr:uid="{00000000-0005-0000-0000-000039020000}"/>
    <cellStyle name="쉼표 [0] 2 34 7" xfId="579" xr:uid="{00000000-0005-0000-0000-00003A020000}"/>
    <cellStyle name="쉼표 [0] 2 34 8" xfId="580" xr:uid="{00000000-0005-0000-0000-00003B020000}"/>
    <cellStyle name="쉼표 [0] 2 34 9" xfId="581" xr:uid="{00000000-0005-0000-0000-00003C020000}"/>
    <cellStyle name="쉼표 [0] 2 35" xfId="582" xr:uid="{00000000-0005-0000-0000-00003D020000}"/>
    <cellStyle name="쉼표 [0] 2 35 10" xfId="583" xr:uid="{00000000-0005-0000-0000-00003E020000}"/>
    <cellStyle name="쉼표 [0] 2 35 11" xfId="584" xr:uid="{00000000-0005-0000-0000-00003F020000}"/>
    <cellStyle name="쉼표 [0] 2 35 12" xfId="585" xr:uid="{00000000-0005-0000-0000-000040020000}"/>
    <cellStyle name="쉼표 [0] 2 35 2" xfId="586" xr:uid="{00000000-0005-0000-0000-000041020000}"/>
    <cellStyle name="쉼표 [0] 2 35 2 2" xfId="587" xr:uid="{00000000-0005-0000-0000-000042020000}"/>
    <cellStyle name="쉼표 [0] 2 35 2 2 2" xfId="588" xr:uid="{00000000-0005-0000-0000-000043020000}"/>
    <cellStyle name="쉼표 [0] 2 35 2 3" xfId="589" xr:uid="{00000000-0005-0000-0000-000044020000}"/>
    <cellStyle name="쉼표 [0] 2 35 3" xfId="590" xr:uid="{00000000-0005-0000-0000-000045020000}"/>
    <cellStyle name="쉼표 [0] 2 35 3 2" xfId="591" xr:uid="{00000000-0005-0000-0000-000046020000}"/>
    <cellStyle name="쉼표 [0] 2 35 4" xfId="592" xr:uid="{00000000-0005-0000-0000-000047020000}"/>
    <cellStyle name="쉼표 [0] 2 35 5" xfId="593" xr:uid="{00000000-0005-0000-0000-000048020000}"/>
    <cellStyle name="쉼표 [0] 2 35 6" xfId="594" xr:uid="{00000000-0005-0000-0000-000049020000}"/>
    <cellStyle name="쉼표 [0] 2 35 7" xfId="595" xr:uid="{00000000-0005-0000-0000-00004A020000}"/>
    <cellStyle name="쉼표 [0] 2 35 8" xfId="596" xr:uid="{00000000-0005-0000-0000-00004B020000}"/>
    <cellStyle name="쉼표 [0] 2 35 9" xfId="597" xr:uid="{00000000-0005-0000-0000-00004C020000}"/>
    <cellStyle name="쉼표 [0] 2 36" xfId="598" xr:uid="{00000000-0005-0000-0000-00004D020000}"/>
    <cellStyle name="쉼표 [0] 2 36 10" xfId="599" xr:uid="{00000000-0005-0000-0000-00004E020000}"/>
    <cellStyle name="쉼표 [0] 2 36 11" xfId="600" xr:uid="{00000000-0005-0000-0000-00004F020000}"/>
    <cellStyle name="쉼표 [0] 2 36 12" xfId="601" xr:uid="{00000000-0005-0000-0000-000050020000}"/>
    <cellStyle name="쉼표 [0] 2 36 2" xfId="602" xr:uid="{00000000-0005-0000-0000-000051020000}"/>
    <cellStyle name="쉼표 [0] 2 36 2 2" xfId="603" xr:uid="{00000000-0005-0000-0000-000052020000}"/>
    <cellStyle name="쉼표 [0] 2 36 2 2 2" xfId="604" xr:uid="{00000000-0005-0000-0000-000053020000}"/>
    <cellStyle name="쉼표 [0] 2 36 2 3" xfId="605" xr:uid="{00000000-0005-0000-0000-000054020000}"/>
    <cellStyle name="쉼표 [0] 2 36 3" xfId="606" xr:uid="{00000000-0005-0000-0000-000055020000}"/>
    <cellStyle name="쉼표 [0] 2 36 3 2" xfId="607" xr:uid="{00000000-0005-0000-0000-000056020000}"/>
    <cellStyle name="쉼표 [0] 2 36 4" xfId="608" xr:uid="{00000000-0005-0000-0000-000057020000}"/>
    <cellStyle name="쉼표 [0] 2 36 5" xfId="609" xr:uid="{00000000-0005-0000-0000-000058020000}"/>
    <cellStyle name="쉼표 [0] 2 36 6" xfId="610" xr:uid="{00000000-0005-0000-0000-000059020000}"/>
    <cellStyle name="쉼표 [0] 2 36 7" xfId="611" xr:uid="{00000000-0005-0000-0000-00005A020000}"/>
    <cellStyle name="쉼표 [0] 2 36 8" xfId="612" xr:uid="{00000000-0005-0000-0000-00005B020000}"/>
    <cellStyle name="쉼표 [0] 2 36 9" xfId="613" xr:uid="{00000000-0005-0000-0000-00005C020000}"/>
    <cellStyle name="쉼표 [0] 2 37" xfId="614" xr:uid="{00000000-0005-0000-0000-00005D020000}"/>
    <cellStyle name="쉼표 [0] 2 37 10" xfId="615" xr:uid="{00000000-0005-0000-0000-00005E020000}"/>
    <cellStyle name="쉼표 [0] 2 37 11" xfId="616" xr:uid="{00000000-0005-0000-0000-00005F020000}"/>
    <cellStyle name="쉼표 [0] 2 37 12" xfId="617" xr:uid="{00000000-0005-0000-0000-000060020000}"/>
    <cellStyle name="쉼표 [0] 2 37 2" xfId="618" xr:uid="{00000000-0005-0000-0000-000061020000}"/>
    <cellStyle name="쉼표 [0] 2 37 2 2" xfId="619" xr:uid="{00000000-0005-0000-0000-000062020000}"/>
    <cellStyle name="쉼표 [0] 2 37 2 2 2" xfId="620" xr:uid="{00000000-0005-0000-0000-000063020000}"/>
    <cellStyle name="쉼표 [0] 2 37 2 3" xfId="621" xr:uid="{00000000-0005-0000-0000-000064020000}"/>
    <cellStyle name="쉼표 [0] 2 37 3" xfId="622" xr:uid="{00000000-0005-0000-0000-000065020000}"/>
    <cellStyle name="쉼표 [0] 2 37 3 2" xfId="623" xr:uid="{00000000-0005-0000-0000-000066020000}"/>
    <cellStyle name="쉼표 [0] 2 37 4" xfId="624" xr:uid="{00000000-0005-0000-0000-000067020000}"/>
    <cellStyle name="쉼표 [0] 2 37 5" xfId="625" xr:uid="{00000000-0005-0000-0000-000068020000}"/>
    <cellStyle name="쉼표 [0] 2 37 6" xfId="626" xr:uid="{00000000-0005-0000-0000-000069020000}"/>
    <cellStyle name="쉼표 [0] 2 37 7" xfId="627" xr:uid="{00000000-0005-0000-0000-00006A020000}"/>
    <cellStyle name="쉼표 [0] 2 37 8" xfId="628" xr:uid="{00000000-0005-0000-0000-00006B020000}"/>
    <cellStyle name="쉼표 [0] 2 37 9" xfId="629" xr:uid="{00000000-0005-0000-0000-00006C020000}"/>
    <cellStyle name="쉼표 [0] 2 38" xfId="630" xr:uid="{00000000-0005-0000-0000-00006D020000}"/>
    <cellStyle name="쉼표 [0] 2 38 10" xfId="631" xr:uid="{00000000-0005-0000-0000-00006E020000}"/>
    <cellStyle name="쉼표 [0] 2 38 11" xfId="632" xr:uid="{00000000-0005-0000-0000-00006F020000}"/>
    <cellStyle name="쉼표 [0] 2 38 12" xfId="633" xr:uid="{00000000-0005-0000-0000-000070020000}"/>
    <cellStyle name="쉼표 [0] 2 38 2" xfId="634" xr:uid="{00000000-0005-0000-0000-000071020000}"/>
    <cellStyle name="쉼표 [0] 2 38 2 2" xfId="635" xr:uid="{00000000-0005-0000-0000-000072020000}"/>
    <cellStyle name="쉼표 [0] 2 38 2 2 2" xfId="636" xr:uid="{00000000-0005-0000-0000-000073020000}"/>
    <cellStyle name="쉼표 [0] 2 38 2 3" xfId="637" xr:uid="{00000000-0005-0000-0000-000074020000}"/>
    <cellStyle name="쉼표 [0] 2 38 3" xfId="638" xr:uid="{00000000-0005-0000-0000-000075020000}"/>
    <cellStyle name="쉼표 [0] 2 38 3 2" xfId="639" xr:uid="{00000000-0005-0000-0000-000076020000}"/>
    <cellStyle name="쉼표 [0] 2 38 4" xfId="640" xr:uid="{00000000-0005-0000-0000-000077020000}"/>
    <cellStyle name="쉼표 [0] 2 38 5" xfId="641" xr:uid="{00000000-0005-0000-0000-000078020000}"/>
    <cellStyle name="쉼표 [0] 2 38 6" xfId="642" xr:uid="{00000000-0005-0000-0000-000079020000}"/>
    <cellStyle name="쉼표 [0] 2 38 7" xfId="643" xr:uid="{00000000-0005-0000-0000-00007A020000}"/>
    <cellStyle name="쉼표 [0] 2 38 8" xfId="644" xr:uid="{00000000-0005-0000-0000-00007B020000}"/>
    <cellStyle name="쉼표 [0] 2 38 9" xfId="645" xr:uid="{00000000-0005-0000-0000-00007C020000}"/>
    <cellStyle name="쉼표 [0] 2 39" xfId="646" xr:uid="{00000000-0005-0000-0000-00007D020000}"/>
    <cellStyle name="쉼표 [0] 2 39 10" xfId="647" xr:uid="{00000000-0005-0000-0000-00007E020000}"/>
    <cellStyle name="쉼표 [0] 2 39 11" xfId="648" xr:uid="{00000000-0005-0000-0000-00007F020000}"/>
    <cellStyle name="쉼표 [0] 2 39 12" xfId="649" xr:uid="{00000000-0005-0000-0000-000080020000}"/>
    <cellStyle name="쉼표 [0] 2 39 2" xfId="650" xr:uid="{00000000-0005-0000-0000-000081020000}"/>
    <cellStyle name="쉼표 [0] 2 39 2 2" xfId="651" xr:uid="{00000000-0005-0000-0000-000082020000}"/>
    <cellStyle name="쉼표 [0] 2 39 2 2 2" xfId="652" xr:uid="{00000000-0005-0000-0000-000083020000}"/>
    <cellStyle name="쉼표 [0] 2 39 2 3" xfId="653" xr:uid="{00000000-0005-0000-0000-000084020000}"/>
    <cellStyle name="쉼표 [0] 2 39 3" xfId="654" xr:uid="{00000000-0005-0000-0000-000085020000}"/>
    <cellStyle name="쉼표 [0] 2 39 3 2" xfId="655" xr:uid="{00000000-0005-0000-0000-000086020000}"/>
    <cellStyle name="쉼표 [0] 2 39 4" xfId="656" xr:uid="{00000000-0005-0000-0000-000087020000}"/>
    <cellStyle name="쉼표 [0] 2 39 5" xfId="657" xr:uid="{00000000-0005-0000-0000-000088020000}"/>
    <cellStyle name="쉼표 [0] 2 39 6" xfId="658" xr:uid="{00000000-0005-0000-0000-000089020000}"/>
    <cellStyle name="쉼표 [0] 2 39 7" xfId="659" xr:uid="{00000000-0005-0000-0000-00008A020000}"/>
    <cellStyle name="쉼표 [0] 2 39 8" xfId="660" xr:uid="{00000000-0005-0000-0000-00008B020000}"/>
    <cellStyle name="쉼표 [0] 2 39 9" xfId="661" xr:uid="{00000000-0005-0000-0000-00008C020000}"/>
    <cellStyle name="쉼표 [0] 2 4" xfId="662" xr:uid="{00000000-0005-0000-0000-00008D020000}"/>
    <cellStyle name="쉼표 [0] 2 4 10" xfId="663" xr:uid="{00000000-0005-0000-0000-00008E020000}"/>
    <cellStyle name="쉼표 [0] 2 4 11" xfId="664" xr:uid="{00000000-0005-0000-0000-00008F020000}"/>
    <cellStyle name="쉼표 [0] 2 4 12" xfId="665" xr:uid="{00000000-0005-0000-0000-000090020000}"/>
    <cellStyle name="쉼표 [0] 2 4 2" xfId="666" xr:uid="{00000000-0005-0000-0000-000091020000}"/>
    <cellStyle name="쉼표 [0] 2 4 2 2" xfId="667" xr:uid="{00000000-0005-0000-0000-000092020000}"/>
    <cellStyle name="쉼표 [0] 2 4 2 2 2" xfId="668" xr:uid="{00000000-0005-0000-0000-000093020000}"/>
    <cellStyle name="쉼표 [0] 2 4 2 3" xfId="669" xr:uid="{00000000-0005-0000-0000-000094020000}"/>
    <cellStyle name="쉼표 [0] 2 4 3" xfId="670" xr:uid="{00000000-0005-0000-0000-000095020000}"/>
    <cellStyle name="쉼표 [0] 2 4 3 2" xfId="671" xr:uid="{00000000-0005-0000-0000-000096020000}"/>
    <cellStyle name="쉼표 [0] 2 4 4" xfId="672" xr:uid="{00000000-0005-0000-0000-000097020000}"/>
    <cellStyle name="쉼표 [0] 2 4 5" xfId="673" xr:uid="{00000000-0005-0000-0000-000098020000}"/>
    <cellStyle name="쉼표 [0] 2 4 6" xfId="674" xr:uid="{00000000-0005-0000-0000-000099020000}"/>
    <cellStyle name="쉼표 [0] 2 4 7" xfId="675" xr:uid="{00000000-0005-0000-0000-00009A020000}"/>
    <cellStyle name="쉼표 [0] 2 4 8" xfId="676" xr:uid="{00000000-0005-0000-0000-00009B020000}"/>
    <cellStyle name="쉼표 [0] 2 4 9" xfId="677" xr:uid="{00000000-0005-0000-0000-00009C020000}"/>
    <cellStyle name="쉼표 [0] 2 40" xfId="678" xr:uid="{00000000-0005-0000-0000-00009D020000}"/>
    <cellStyle name="쉼표 [0] 2 40 10" xfId="679" xr:uid="{00000000-0005-0000-0000-00009E020000}"/>
    <cellStyle name="쉼표 [0] 2 40 11" xfId="680" xr:uid="{00000000-0005-0000-0000-00009F020000}"/>
    <cellStyle name="쉼표 [0] 2 40 12" xfId="681" xr:uid="{00000000-0005-0000-0000-0000A0020000}"/>
    <cellStyle name="쉼표 [0] 2 40 2" xfId="682" xr:uid="{00000000-0005-0000-0000-0000A1020000}"/>
    <cellStyle name="쉼표 [0] 2 40 2 2" xfId="683" xr:uid="{00000000-0005-0000-0000-0000A2020000}"/>
    <cellStyle name="쉼표 [0] 2 40 2 2 2" xfId="684" xr:uid="{00000000-0005-0000-0000-0000A3020000}"/>
    <cellStyle name="쉼표 [0] 2 40 2 3" xfId="685" xr:uid="{00000000-0005-0000-0000-0000A4020000}"/>
    <cellStyle name="쉼표 [0] 2 40 3" xfId="686" xr:uid="{00000000-0005-0000-0000-0000A5020000}"/>
    <cellStyle name="쉼표 [0] 2 40 3 2" xfId="687" xr:uid="{00000000-0005-0000-0000-0000A6020000}"/>
    <cellStyle name="쉼표 [0] 2 40 4" xfId="688" xr:uid="{00000000-0005-0000-0000-0000A7020000}"/>
    <cellStyle name="쉼표 [0] 2 40 5" xfId="689" xr:uid="{00000000-0005-0000-0000-0000A8020000}"/>
    <cellStyle name="쉼표 [0] 2 40 6" xfId="690" xr:uid="{00000000-0005-0000-0000-0000A9020000}"/>
    <cellStyle name="쉼표 [0] 2 40 7" xfId="691" xr:uid="{00000000-0005-0000-0000-0000AA020000}"/>
    <cellStyle name="쉼표 [0] 2 40 8" xfId="692" xr:uid="{00000000-0005-0000-0000-0000AB020000}"/>
    <cellStyle name="쉼표 [0] 2 40 9" xfId="693" xr:uid="{00000000-0005-0000-0000-0000AC020000}"/>
    <cellStyle name="쉼표 [0] 2 41" xfId="694" xr:uid="{00000000-0005-0000-0000-0000AD020000}"/>
    <cellStyle name="쉼표 [0] 2 41 10" xfId="695" xr:uid="{00000000-0005-0000-0000-0000AE020000}"/>
    <cellStyle name="쉼표 [0] 2 41 11" xfId="696" xr:uid="{00000000-0005-0000-0000-0000AF020000}"/>
    <cellStyle name="쉼표 [0] 2 41 12" xfId="697" xr:uid="{00000000-0005-0000-0000-0000B0020000}"/>
    <cellStyle name="쉼표 [0] 2 41 2" xfId="698" xr:uid="{00000000-0005-0000-0000-0000B1020000}"/>
    <cellStyle name="쉼표 [0] 2 41 2 2" xfId="699" xr:uid="{00000000-0005-0000-0000-0000B2020000}"/>
    <cellStyle name="쉼표 [0] 2 41 2 2 2" xfId="700" xr:uid="{00000000-0005-0000-0000-0000B3020000}"/>
    <cellStyle name="쉼표 [0] 2 41 2 3" xfId="701" xr:uid="{00000000-0005-0000-0000-0000B4020000}"/>
    <cellStyle name="쉼표 [0] 2 41 3" xfId="702" xr:uid="{00000000-0005-0000-0000-0000B5020000}"/>
    <cellStyle name="쉼표 [0] 2 41 3 2" xfId="703" xr:uid="{00000000-0005-0000-0000-0000B6020000}"/>
    <cellStyle name="쉼표 [0] 2 41 4" xfId="704" xr:uid="{00000000-0005-0000-0000-0000B7020000}"/>
    <cellStyle name="쉼표 [0] 2 41 5" xfId="705" xr:uid="{00000000-0005-0000-0000-0000B8020000}"/>
    <cellStyle name="쉼표 [0] 2 41 6" xfId="706" xr:uid="{00000000-0005-0000-0000-0000B9020000}"/>
    <cellStyle name="쉼표 [0] 2 41 7" xfId="707" xr:uid="{00000000-0005-0000-0000-0000BA020000}"/>
    <cellStyle name="쉼표 [0] 2 41 8" xfId="708" xr:uid="{00000000-0005-0000-0000-0000BB020000}"/>
    <cellStyle name="쉼표 [0] 2 41 9" xfId="709" xr:uid="{00000000-0005-0000-0000-0000BC020000}"/>
    <cellStyle name="쉼표 [0] 2 42" xfId="710" xr:uid="{00000000-0005-0000-0000-0000BD020000}"/>
    <cellStyle name="쉼표 [0] 2 42 10" xfId="711" xr:uid="{00000000-0005-0000-0000-0000BE020000}"/>
    <cellStyle name="쉼표 [0] 2 42 11" xfId="712" xr:uid="{00000000-0005-0000-0000-0000BF020000}"/>
    <cellStyle name="쉼표 [0] 2 42 12" xfId="713" xr:uid="{00000000-0005-0000-0000-0000C0020000}"/>
    <cellStyle name="쉼표 [0] 2 42 2" xfId="714" xr:uid="{00000000-0005-0000-0000-0000C1020000}"/>
    <cellStyle name="쉼표 [0] 2 42 2 2" xfId="715" xr:uid="{00000000-0005-0000-0000-0000C2020000}"/>
    <cellStyle name="쉼표 [0] 2 42 2 2 2" xfId="716" xr:uid="{00000000-0005-0000-0000-0000C3020000}"/>
    <cellStyle name="쉼표 [0] 2 42 2 3" xfId="717" xr:uid="{00000000-0005-0000-0000-0000C4020000}"/>
    <cellStyle name="쉼표 [0] 2 42 3" xfId="718" xr:uid="{00000000-0005-0000-0000-0000C5020000}"/>
    <cellStyle name="쉼표 [0] 2 42 3 2" xfId="719" xr:uid="{00000000-0005-0000-0000-0000C6020000}"/>
    <cellStyle name="쉼표 [0] 2 42 4" xfId="720" xr:uid="{00000000-0005-0000-0000-0000C7020000}"/>
    <cellStyle name="쉼표 [0] 2 42 5" xfId="721" xr:uid="{00000000-0005-0000-0000-0000C8020000}"/>
    <cellStyle name="쉼표 [0] 2 42 6" xfId="722" xr:uid="{00000000-0005-0000-0000-0000C9020000}"/>
    <cellStyle name="쉼표 [0] 2 42 7" xfId="723" xr:uid="{00000000-0005-0000-0000-0000CA020000}"/>
    <cellStyle name="쉼표 [0] 2 42 8" xfId="724" xr:uid="{00000000-0005-0000-0000-0000CB020000}"/>
    <cellStyle name="쉼표 [0] 2 42 9" xfId="725" xr:uid="{00000000-0005-0000-0000-0000CC020000}"/>
    <cellStyle name="쉼표 [0] 2 43" xfId="726" xr:uid="{00000000-0005-0000-0000-0000CD020000}"/>
    <cellStyle name="쉼표 [0] 2 43 10" xfId="727" xr:uid="{00000000-0005-0000-0000-0000CE020000}"/>
    <cellStyle name="쉼표 [0] 2 43 11" xfId="728" xr:uid="{00000000-0005-0000-0000-0000CF020000}"/>
    <cellStyle name="쉼표 [0] 2 43 12" xfId="729" xr:uid="{00000000-0005-0000-0000-0000D0020000}"/>
    <cellStyle name="쉼표 [0] 2 43 2" xfId="730" xr:uid="{00000000-0005-0000-0000-0000D1020000}"/>
    <cellStyle name="쉼표 [0] 2 43 2 2" xfId="731" xr:uid="{00000000-0005-0000-0000-0000D2020000}"/>
    <cellStyle name="쉼표 [0] 2 43 2 2 2" xfId="732" xr:uid="{00000000-0005-0000-0000-0000D3020000}"/>
    <cellStyle name="쉼표 [0] 2 43 2 3" xfId="733" xr:uid="{00000000-0005-0000-0000-0000D4020000}"/>
    <cellStyle name="쉼표 [0] 2 43 3" xfId="734" xr:uid="{00000000-0005-0000-0000-0000D5020000}"/>
    <cellStyle name="쉼표 [0] 2 43 3 2" xfId="735" xr:uid="{00000000-0005-0000-0000-0000D6020000}"/>
    <cellStyle name="쉼표 [0] 2 43 4" xfId="736" xr:uid="{00000000-0005-0000-0000-0000D7020000}"/>
    <cellStyle name="쉼표 [0] 2 43 5" xfId="737" xr:uid="{00000000-0005-0000-0000-0000D8020000}"/>
    <cellStyle name="쉼표 [0] 2 43 6" xfId="738" xr:uid="{00000000-0005-0000-0000-0000D9020000}"/>
    <cellStyle name="쉼표 [0] 2 43 7" xfId="739" xr:uid="{00000000-0005-0000-0000-0000DA020000}"/>
    <cellStyle name="쉼표 [0] 2 43 8" xfId="740" xr:uid="{00000000-0005-0000-0000-0000DB020000}"/>
    <cellStyle name="쉼표 [0] 2 43 9" xfId="741" xr:uid="{00000000-0005-0000-0000-0000DC020000}"/>
    <cellStyle name="쉼표 [0] 2 44" xfId="742" xr:uid="{00000000-0005-0000-0000-0000DD020000}"/>
    <cellStyle name="쉼표 [0] 2 44 10" xfId="743" xr:uid="{00000000-0005-0000-0000-0000DE020000}"/>
    <cellStyle name="쉼표 [0] 2 44 11" xfId="744" xr:uid="{00000000-0005-0000-0000-0000DF020000}"/>
    <cellStyle name="쉼표 [0] 2 44 12" xfId="745" xr:uid="{00000000-0005-0000-0000-0000E0020000}"/>
    <cellStyle name="쉼표 [0] 2 44 2" xfId="746" xr:uid="{00000000-0005-0000-0000-0000E1020000}"/>
    <cellStyle name="쉼표 [0] 2 44 2 2" xfId="747" xr:uid="{00000000-0005-0000-0000-0000E2020000}"/>
    <cellStyle name="쉼표 [0] 2 44 2 2 2" xfId="748" xr:uid="{00000000-0005-0000-0000-0000E3020000}"/>
    <cellStyle name="쉼표 [0] 2 44 2 3" xfId="749" xr:uid="{00000000-0005-0000-0000-0000E4020000}"/>
    <cellStyle name="쉼표 [0] 2 44 3" xfId="750" xr:uid="{00000000-0005-0000-0000-0000E5020000}"/>
    <cellStyle name="쉼표 [0] 2 44 3 2" xfId="751" xr:uid="{00000000-0005-0000-0000-0000E6020000}"/>
    <cellStyle name="쉼표 [0] 2 44 4" xfId="752" xr:uid="{00000000-0005-0000-0000-0000E7020000}"/>
    <cellStyle name="쉼표 [0] 2 44 5" xfId="753" xr:uid="{00000000-0005-0000-0000-0000E8020000}"/>
    <cellStyle name="쉼표 [0] 2 44 6" xfId="754" xr:uid="{00000000-0005-0000-0000-0000E9020000}"/>
    <cellStyle name="쉼표 [0] 2 44 7" xfId="755" xr:uid="{00000000-0005-0000-0000-0000EA020000}"/>
    <cellStyle name="쉼표 [0] 2 44 8" xfId="756" xr:uid="{00000000-0005-0000-0000-0000EB020000}"/>
    <cellStyle name="쉼표 [0] 2 44 9" xfId="757" xr:uid="{00000000-0005-0000-0000-0000EC020000}"/>
    <cellStyle name="쉼표 [0] 2 45" xfId="758" xr:uid="{00000000-0005-0000-0000-0000ED020000}"/>
    <cellStyle name="쉼표 [0] 2 45 10" xfId="759" xr:uid="{00000000-0005-0000-0000-0000EE020000}"/>
    <cellStyle name="쉼표 [0] 2 45 11" xfId="760" xr:uid="{00000000-0005-0000-0000-0000EF020000}"/>
    <cellStyle name="쉼표 [0] 2 45 12" xfId="761" xr:uid="{00000000-0005-0000-0000-0000F0020000}"/>
    <cellStyle name="쉼표 [0] 2 45 2" xfId="762" xr:uid="{00000000-0005-0000-0000-0000F1020000}"/>
    <cellStyle name="쉼표 [0] 2 45 2 2" xfId="763" xr:uid="{00000000-0005-0000-0000-0000F2020000}"/>
    <cellStyle name="쉼표 [0] 2 45 2 2 2" xfId="764" xr:uid="{00000000-0005-0000-0000-0000F3020000}"/>
    <cellStyle name="쉼표 [0] 2 45 2 3" xfId="765" xr:uid="{00000000-0005-0000-0000-0000F4020000}"/>
    <cellStyle name="쉼표 [0] 2 45 3" xfId="766" xr:uid="{00000000-0005-0000-0000-0000F5020000}"/>
    <cellStyle name="쉼표 [0] 2 45 3 2" xfId="767" xr:uid="{00000000-0005-0000-0000-0000F6020000}"/>
    <cellStyle name="쉼표 [0] 2 45 4" xfId="768" xr:uid="{00000000-0005-0000-0000-0000F7020000}"/>
    <cellStyle name="쉼표 [0] 2 45 5" xfId="769" xr:uid="{00000000-0005-0000-0000-0000F8020000}"/>
    <cellStyle name="쉼표 [0] 2 45 6" xfId="770" xr:uid="{00000000-0005-0000-0000-0000F9020000}"/>
    <cellStyle name="쉼표 [0] 2 45 7" xfId="771" xr:uid="{00000000-0005-0000-0000-0000FA020000}"/>
    <cellStyle name="쉼표 [0] 2 45 8" xfId="772" xr:uid="{00000000-0005-0000-0000-0000FB020000}"/>
    <cellStyle name="쉼표 [0] 2 45 9" xfId="773" xr:uid="{00000000-0005-0000-0000-0000FC020000}"/>
    <cellStyle name="쉼표 [0] 2 46" xfId="774" xr:uid="{00000000-0005-0000-0000-0000FD020000}"/>
    <cellStyle name="쉼표 [0] 2 46 10" xfId="775" xr:uid="{00000000-0005-0000-0000-0000FE020000}"/>
    <cellStyle name="쉼표 [0] 2 46 11" xfId="776" xr:uid="{00000000-0005-0000-0000-0000FF020000}"/>
    <cellStyle name="쉼표 [0] 2 46 12" xfId="777" xr:uid="{00000000-0005-0000-0000-000000030000}"/>
    <cellStyle name="쉼표 [0] 2 46 2" xfId="778" xr:uid="{00000000-0005-0000-0000-000001030000}"/>
    <cellStyle name="쉼표 [0] 2 46 2 2" xfId="779" xr:uid="{00000000-0005-0000-0000-000002030000}"/>
    <cellStyle name="쉼표 [0] 2 46 2 2 2" xfId="780" xr:uid="{00000000-0005-0000-0000-000003030000}"/>
    <cellStyle name="쉼표 [0] 2 46 2 3" xfId="781" xr:uid="{00000000-0005-0000-0000-000004030000}"/>
    <cellStyle name="쉼표 [0] 2 46 3" xfId="782" xr:uid="{00000000-0005-0000-0000-000005030000}"/>
    <cellStyle name="쉼표 [0] 2 46 3 2" xfId="783" xr:uid="{00000000-0005-0000-0000-000006030000}"/>
    <cellStyle name="쉼표 [0] 2 46 4" xfId="784" xr:uid="{00000000-0005-0000-0000-000007030000}"/>
    <cellStyle name="쉼표 [0] 2 46 5" xfId="785" xr:uid="{00000000-0005-0000-0000-000008030000}"/>
    <cellStyle name="쉼표 [0] 2 46 6" xfId="786" xr:uid="{00000000-0005-0000-0000-000009030000}"/>
    <cellStyle name="쉼표 [0] 2 46 7" xfId="787" xr:uid="{00000000-0005-0000-0000-00000A030000}"/>
    <cellStyle name="쉼표 [0] 2 46 8" xfId="788" xr:uid="{00000000-0005-0000-0000-00000B030000}"/>
    <cellStyle name="쉼표 [0] 2 46 9" xfId="789" xr:uid="{00000000-0005-0000-0000-00000C030000}"/>
    <cellStyle name="쉼표 [0] 2 47" xfId="790" xr:uid="{00000000-0005-0000-0000-00000D030000}"/>
    <cellStyle name="쉼표 [0] 2 47 10" xfId="791" xr:uid="{00000000-0005-0000-0000-00000E030000}"/>
    <cellStyle name="쉼표 [0] 2 47 11" xfId="792" xr:uid="{00000000-0005-0000-0000-00000F030000}"/>
    <cellStyle name="쉼표 [0] 2 47 12" xfId="793" xr:uid="{00000000-0005-0000-0000-000010030000}"/>
    <cellStyle name="쉼표 [0] 2 47 2" xfId="794" xr:uid="{00000000-0005-0000-0000-000011030000}"/>
    <cellStyle name="쉼표 [0] 2 47 2 2" xfId="795" xr:uid="{00000000-0005-0000-0000-000012030000}"/>
    <cellStyle name="쉼표 [0] 2 47 2 2 2" xfId="796" xr:uid="{00000000-0005-0000-0000-000013030000}"/>
    <cellStyle name="쉼표 [0] 2 47 2 3" xfId="797" xr:uid="{00000000-0005-0000-0000-000014030000}"/>
    <cellStyle name="쉼표 [0] 2 47 3" xfId="798" xr:uid="{00000000-0005-0000-0000-000015030000}"/>
    <cellStyle name="쉼표 [0] 2 47 3 2" xfId="799" xr:uid="{00000000-0005-0000-0000-000016030000}"/>
    <cellStyle name="쉼표 [0] 2 47 4" xfId="800" xr:uid="{00000000-0005-0000-0000-000017030000}"/>
    <cellStyle name="쉼표 [0] 2 47 5" xfId="801" xr:uid="{00000000-0005-0000-0000-000018030000}"/>
    <cellStyle name="쉼표 [0] 2 47 6" xfId="802" xr:uid="{00000000-0005-0000-0000-000019030000}"/>
    <cellStyle name="쉼표 [0] 2 47 7" xfId="803" xr:uid="{00000000-0005-0000-0000-00001A030000}"/>
    <cellStyle name="쉼표 [0] 2 47 8" xfId="804" xr:uid="{00000000-0005-0000-0000-00001B030000}"/>
    <cellStyle name="쉼표 [0] 2 47 9" xfId="805" xr:uid="{00000000-0005-0000-0000-00001C030000}"/>
    <cellStyle name="쉼표 [0] 2 48" xfId="806" xr:uid="{00000000-0005-0000-0000-00001D030000}"/>
    <cellStyle name="쉼표 [0] 2 48 10" xfId="807" xr:uid="{00000000-0005-0000-0000-00001E030000}"/>
    <cellStyle name="쉼표 [0] 2 48 11" xfId="808" xr:uid="{00000000-0005-0000-0000-00001F030000}"/>
    <cellStyle name="쉼표 [0] 2 48 12" xfId="809" xr:uid="{00000000-0005-0000-0000-000020030000}"/>
    <cellStyle name="쉼표 [0] 2 48 2" xfId="810" xr:uid="{00000000-0005-0000-0000-000021030000}"/>
    <cellStyle name="쉼표 [0] 2 48 2 2" xfId="811" xr:uid="{00000000-0005-0000-0000-000022030000}"/>
    <cellStyle name="쉼표 [0] 2 48 2 2 2" xfId="812" xr:uid="{00000000-0005-0000-0000-000023030000}"/>
    <cellStyle name="쉼표 [0] 2 48 2 3" xfId="813" xr:uid="{00000000-0005-0000-0000-000024030000}"/>
    <cellStyle name="쉼표 [0] 2 48 3" xfId="814" xr:uid="{00000000-0005-0000-0000-000025030000}"/>
    <cellStyle name="쉼표 [0] 2 48 3 2" xfId="815" xr:uid="{00000000-0005-0000-0000-000026030000}"/>
    <cellStyle name="쉼표 [0] 2 48 4" xfId="816" xr:uid="{00000000-0005-0000-0000-000027030000}"/>
    <cellStyle name="쉼표 [0] 2 48 5" xfId="817" xr:uid="{00000000-0005-0000-0000-000028030000}"/>
    <cellStyle name="쉼표 [0] 2 48 6" xfId="818" xr:uid="{00000000-0005-0000-0000-000029030000}"/>
    <cellStyle name="쉼표 [0] 2 48 7" xfId="819" xr:uid="{00000000-0005-0000-0000-00002A030000}"/>
    <cellStyle name="쉼표 [0] 2 48 8" xfId="820" xr:uid="{00000000-0005-0000-0000-00002B030000}"/>
    <cellStyle name="쉼표 [0] 2 48 9" xfId="821" xr:uid="{00000000-0005-0000-0000-00002C030000}"/>
    <cellStyle name="쉼표 [0] 2 49" xfId="822" xr:uid="{00000000-0005-0000-0000-00002D030000}"/>
    <cellStyle name="쉼표 [0] 2 49 10" xfId="823" xr:uid="{00000000-0005-0000-0000-00002E030000}"/>
    <cellStyle name="쉼표 [0] 2 49 11" xfId="824" xr:uid="{00000000-0005-0000-0000-00002F030000}"/>
    <cellStyle name="쉼표 [0] 2 49 12" xfId="825" xr:uid="{00000000-0005-0000-0000-000030030000}"/>
    <cellStyle name="쉼표 [0] 2 49 2" xfId="826" xr:uid="{00000000-0005-0000-0000-000031030000}"/>
    <cellStyle name="쉼표 [0] 2 49 2 2" xfId="827" xr:uid="{00000000-0005-0000-0000-000032030000}"/>
    <cellStyle name="쉼표 [0] 2 49 2 2 2" xfId="828" xr:uid="{00000000-0005-0000-0000-000033030000}"/>
    <cellStyle name="쉼표 [0] 2 49 2 3" xfId="829" xr:uid="{00000000-0005-0000-0000-000034030000}"/>
    <cellStyle name="쉼표 [0] 2 49 3" xfId="830" xr:uid="{00000000-0005-0000-0000-000035030000}"/>
    <cellStyle name="쉼표 [0] 2 49 3 2" xfId="831" xr:uid="{00000000-0005-0000-0000-000036030000}"/>
    <cellStyle name="쉼표 [0] 2 49 4" xfId="832" xr:uid="{00000000-0005-0000-0000-000037030000}"/>
    <cellStyle name="쉼표 [0] 2 49 5" xfId="833" xr:uid="{00000000-0005-0000-0000-000038030000}"/>
    <cellStyle name="쉼표 [0] 2 49 6" xfId="834" xr:uid="{00000000-0005-0000-0000-000039030000}"/>
    <cellStyle name="쉼표 [0] 2 49 7" xfId="835" xr:uid="{00000000-0005-0000-0000-00003A030000}"/>
    <cellStyle name="쉼표 [0] 2 49 8" xfId="836" xr:uid="{00000000-0005-0000-0000-00003B030000}"/>
    <cellStyle name="쉼표 [0] 2 49 9" xfId="837" xr:uid="{00000000-0005-0000-0000-00003C030000}"/>
    <cellStyle name="쉼표 [0] 2 5" xfId="838" xr:uid="{00000000-0005-0000-0000-00003D030000}"/>
    <cellStyle name="쉼표 [0] 2 5 10" xfId="839" xr:uid="{00000000-0005-0000-0000-00003E030000}"/>
    <cellStyle name="쉼표 [0] 2 5 11" xfId="840" xr:uid="{00000000-0005-0000-0000-00003F030000}"/>
    <cellStyle name="쉼표 [0] 2 5 12" xfId="841" xr:uid="{00000000-0005-0000-0000-000040030000}"/>
    <cellStyle name="쉼표 [0] 2 5 2" xfId="842" xr:uid="{00000000-0005-0000-0000-000041030000}"/>
    <cellStyle name="쉼표 [0] 2 5 2 2" xfId="843" xr:uid="{00000000-0005-0000-0000-000042030000}"/>
    <cellStyle name="쉼표 [0] 2 5 2 2 2" xfId="844" xr:uid="{00000000-0005-0000-0000-000043030000}"/>
    <cellStyle name="쉼표 [0] 2 5 2 3" xfId="845" xr:uid="{00000000-0005-0000-0000-000044030000}"/>
    <cellStyle name="쉼표 [0] 2 5 3" xfId="846" xr:uid="{00000000-0005-0000-0000-000045030000}"/>
    <cellStyle name="쉼표 [0] 2 5 3 2" xfId="847" xr:uid="{00000000-0005-0000-0000-000046030000}"/>
    <cellStyle name="쉼표 [0] 2 5 4" xfId="848" xr:uid="{00000000-0005-0000-0000-000047030000}"/>
    <cellStyle name="쉼표 [0] 2 5 5" xfId="849" xr:uid="{00000000-0005-0000-0000-000048030000}"/>
    <cellStyle name="쉼표 [0] 2 5 6" xfId="850" xr:uid="{00000000-0005-0000-0000-000049030000}"/>
    <cellStyle name="쉼표 [0] 2 5 7" xfId="851" xr:uid="{00000000-0005-0000-0000-00004A030000}"/>
    <cellStyle name="쉼표 [0] 2 5 8" xfId="852" xr:uid="{00000000-0005-0000-0000-00004B030000}"/>
    <cellStyle name="쉼표 [0] 2 5 9" xfId="853" xr:uid="{00000000-0005-0000-0000-00004C030000}"/>
    <cellStyle name="쉼표 [0] 2 50" xfId="854" xr:uid="{00000000-0005-0000-0000-00004D030000}"/>
    <cellStyle name="쉼표 [0] 2 50 10" xfId="855" xr:uid="{00000000-0005-0000-0000-00004E030000}"/>
    <cellStyle name="쉼표 [0] 2 50 11" xfId="856" xr:uid="{00000000-0005-0000-0000-00004F030000}"/>
    <cellStyle name="쉼표 [0] 2 50 12" xfId="857" xr:uid="{00000000-0005-0000-0000-000050030000}"/>
    <cellStyle name="쉼표 [0] 2 50 2" xfId="858" xr:uid="{00000000-0005-0000-0000-000051030000}"/>
    <cellStyle name="쉼표 [0] 2 50 2 2" xfId="859" xr:uid="{00000000-0005-0000-0000-000052030000}"/>
    <cellStyle name="쉼표 [0] 2 50 2 2 2" xfId="860" xr:uid="{00000000-0005-0000-0000-000053030000}"/>
    <cellStyle name="쉼표 [0] 2 50 2 3" xfId="861" xr:uid="{00000000-0005-0000-0000-000054030000}"/>
    <cellStyle name="쉼표 [0] 2 50 3" xfId="862" xr:uid="{00000000-0005-0000-0000-000055030000}"/>
    <cellStyle name="쉼표 [0] 2 50 3 2" xfId="863" xr:uid="{00000000-0005-0000-0000-000056030000}"/>
    <cellStyle name="쉼표 [0] 2 50 4" xfId="864" xr:uid="{00000000-0005-0000-0000-000057030000}"/>
    <cellStyle name="쉼표 [0] 2 50 5" xfId="865" xr:uid="{00000000-0005-0000-0000-000058030000}"/>
    <cellStyle name="쉼표 [0] 2 50 6" xfId="866" xr:uid="{00000000-0005-0000-0000-000059030000}"/>
    <cellStyle name="쉼표 [0] 2 50 7" xfId="867" xr:uid="{00000000-0005-0000-0000-00005A030000}"/>
    <cellStyle name="쉼표 [0] 2 50 8" xfId="868" xr:uid="{00000000-0005-0000-0000-00005B030000}"/>
    <cellStyle name="쉼표 [0] 2 50 9" xfId="869" xr:uid="{00000000-0005-0000-0000-00005C030000}"/>
    <cellStyle name="쉼표 [0] 2 51" xfId="870" xr:uid="{00000000-0005-0000-0000-00005D030000}"/>
    <cellStyle name="쉼표 [0] 2 51 10" xfId="871" xr:uid="{00000000-0005-0000-0000-00005E030000}"/>
    <cellStyle name="쉼표 [0] 2 51 11" xfId="872" xr:uid="{00000000-0005-0000-0000-00005F030000}"/>
    <cellStyle name="쉼표 [0] 2 51 12" xfId="873" xr:uid="{00000000-0005-0000-0000-000060030000}"/>
    <cellStyle name="쉼표 [0] 2 51 2" xfId="874" xr:uid="{00000000-0005-0000-0000-000061030000}"/>
    <cellStyle name="쉼표 [0] 2 51 2 2" xfId="875" xr:uid="{00000000-0005-0000-0000-000062030000}"/>
    <cellStyle name="쉼표 [0] 2 51 2 2 2" xfId="876" xr:uid="{00000000-0005-0000-0000-000063030000}"/>
    <cellStyle name="쉼표 [0] 2 51 2 3" xfId="877" xr:uid="{00000000-0005-0000-0000-000064030000}"/>
    <cellStyle name="쉼표 [0] 2 51 3" xfId="878" xr:uid="{00000000-0005-0000-0000-000065030000}"/>
    <cellStyle name="쉼표 [0] 2 51 3 2" xfId="879" xr:uid="{00000000-0005-0000-0000-000066030000}"/>
    <cellStyle name="쉼표 [0] 2 51 4" xfId="880" xr:uid="{00000000-0005-0000-0000-000067030000}"/>
    <cellStyle name="쉼표 [0] 2 51 5" xfId="881" xr:uid="{00000000-0005-0000-0000-000068030000}"/>
    <cellStyle name="쉼표 [0] 2 51 6" xfId="882" xr:uid="{00000000-0005-0000-0000-000069030000}"/>
    <cellStyle name="쉼표 [0] 2 51 7" xfId="883" xr:uid="{00000000-0005-0000-0000-00006A030000}"/>
    <cellStyle name="쉼표 [0] 2 51 8" xfId="884" xr:uid="{00000000-0005-0000-0000-00006B030000}"/>
    <cellStyle name="쉼표 [0] 2 51 9" xfId="885" xr:uid="{00000000-0005-0000-0000-00006C030000}"/>
    <cellStyle name="쉼표 [0] 2 52" xfId="886" xr:uid="{00000000-0005-0000-0000-00006D030000}"/>
    <cellStyle name="쉼표 [0] 2 52 10" xfId="887" xr:uid="{00000000-0005-0000-0000-00006E030000}"/>
    <cellStyle name="쉼표 [0] 2 52 11" xfId="888" xr:uid="{00000000-0005-0000-0000-00006F030000}"/>
    <cellStyle name="쉼표 [0] 2 52 12" xfId="889" xr:uid="{00000000-0005-0000-0000-000070030000}"/>
    <cellStyle name="쉼표 [0] 2 52 2" xfId="890" xr:uid="{00000000-0005-0000-0000-000071030000}"/>
    <cellStyle name="쉼표 [0] 2 52 2 2" xfId="891" xr:uid="{00000000-0005-0000-0000-000072030000}"/>
    <cellStyle name="쉼표 [0] 2 52 2 2 2" xfId="892" xr:uid="{00000000-0005-0000-0000-000073030000}"/>
    <cellStyle name="쉼표 [0] 2 52 2 3" xfId="893" xr:uid="{00000000-0005-0000-0000-000074030000}"/>
    <cellStyle name="쉼표 [0] 2 52 3" xfId="894" xr:uid="{00000000-0005-0000-0000-000075030000}"/>
    <cellStyle name="쉼표 [0] 2 52 3 2" xfId="895" xr:uid="{00000000-0005-0000-0000-000076030000}"/>
    <cellStyle name="쉼표 [0] 2 52 4" xfId="896" xr:uid="{00000000-0005-0000-0000-000077030000}"/>
    <cellStyle name="쉼표 [0] 2 52 5" xfId="897" xr:uid="{00000000-0005-0000-0000-000078030000}"/>
    <cellStyle name="쉼표 [0] 2 52 6" xfId="898" xr:uid="{00000000-0005-0000-0000-000079030000}"/>
    <cellStyle name="쉼표 [0] 2 52 7" xfId="899" xr:uid="{00000000-0005-0000-0000-00007A030000}"/>
    <cellStyle name="쉼표 [0] 2 52 8" xfId="900" xr:uid="{00000000-0005-0000-0000-00007B030000}"/>
    <cellStyle name="쉼표 [0] 2 52 9" xfId="901" xr:uid="{00000000-0005-0000-0000-00007C030000}"/>
    <cellStyle name="쉼표 [0] 2 53" xfId="902" xr:uid="{00000000-0005-0000-0000-00007D030000}"/>
    <cellStyle name="쉼표 [0] 2 53 10" xfId="903" xr:uid="{00000000-0005-0000-0000-00007E030000}"/>
    <cellStyle name="쉼표 [0] 2 53 11" xfId="904" xr:uid="{00000000-0005-0000-0000-00007F030000}"/>
    <cellStyle name="쉼표 [0] 2 53 12" xfId="905" xr:uid="{00000000-0005-0000-0000-000080030000}"/>
    <cellStyle name="쉼표 [0] 2 53 2" xfId="906" xr:uid="{00000000-0005-0000-0000-000081030000}"/>
    <cellStyle name="쉼표 [0] 2 53 2 2" xfId="907" xr:uid="{00000000-0005-0000-0000-000082030000}"/>
    <cellStyle name="쉼표 [0] 2 53 2 2 2" xfId="908" xr:uid="{00000000-0005-0000-0000-000083030000}"/>
    <cellStyle name="쉼표 [0] 2 53 2 3" xfId="909" xr:uid="{00000000-0005-0000-0000-000084030000}"/>
    <cellStyle name="쉼표 [0] 2 53 3" xfId="910" xr:uid="{00000000-0005-0000-0000-000085030000}"/>
    <cellStyle name="쉼표 [0] 2 53 3 2" xfId="911" xr:uid="{00000000-0005-0000-0000-000086030000}"/>
    <cellStyle name="쉼표 [0] 2 53 4" xfId="912" xr:uid="{00000000-0005-0000-0000-000087030000}"/>
    <cellStyle name="쉼표 [0] 2 53 5" xfId="913" xr:uid="{00000000-0005-0000-0000-000088030000}"/>
    <cellStyle name="쉼표 [0] 2 53 6" xfId="914" xr:uid="{00000000-0005-0000-0000-000089030000}"/>
    <cellStyle name="쉼표 [0] 2 53 7" xfId="915" xr:uid="{00000000-0005-0000-0000-00008A030000}"/>
    <cellStyle name="쉼표 [0] 2 53 8" xfId="916" xr:uid="{00000000-0005-0000-0000-00008B030000}"/>
    <cellStyle name="쉼표 [0] 2 53 9" xfId="917" xr:uid="{00000000-0005-0000-0000-00008C030000}"/>
    <cellStyle name="쉼표 [0] 2 54" xfId="918" xr:uid="{00000000-0005-0000-0000-00008D030000}"/>
    <cellStyle name="쉼표 [0] 2 54 10" xfId="919" xr:uid="{00000000-0005-0000-0000-00008E030000}"/>
    <cellStyle name="쉼표 [0] 2 54 11" xfId="920" xr:uid="{00000000-0005-0000-0000-00008F030000}"/>
    <cellStyle name="쉼표 [0] 2 54 12" xfId="921" xr:uid="{00000000-0005-0000-0000-000090030000}"/>
    <cellStyle name="쉼표 [0] 2 54 2" xfId="922" xr:uid="{00000000-0005-0000-0000-000091030000}"/>
    <cellStyle name="쉼표 [0] 2 54 2 2" xfId="923" xr:uid="{00000000-0005-0000-0000-000092030000}"/>
    <cellStyle name="쉼표 [0] 2 54 2 2 2" xfId="924" xr:uid="{00000000-0005-0000-0000-000093030000}"/>
    <cellStyle name="쉼표 [0] 2 54 2 3" xfId="925" xr:uid="{00000000-0005-0000-0000-000094030000}"/>
    <cellStyle name="쉼표 [0] 2 54 3" xfId="926" xr:uid="{00000000-0005-0000-0000-000095030000}"/>
    <cellStyle name="쉼표 [0] 2 54 3 2" xfId="927" xr:uid="{00000000-0005-0000-0000-000096030000}"/>
    <cellStyle name="쉼표 [0] 2 54 4" xfId="928" xr:uid="{00000000-0005-0000-0000-000097030000}"/>
    <cellStyle name="쉼표 [0] 2 54 5" xfId="929" xr:uid="{00000000-0005-0000-0000-000098030000}"/>
    <cellStyle name="쉼표 [0] 2 54 6" xfId="930" xr:uid="{00000000-0005-0000-0000-000099030000}"/>
    <cellStyle name="쉼표 [0] 2 54 7" xfId="931" xr:uid="{00000000-0005-0000-0000-00009A030000}"/>
    <cellStyle name="쉼표 [0] 2 54 8" xfId="932" xr:uid="{00000000-0005-0000-0000-00009B030000}"/>
    <cellStyle name="쉼표 [0] 2 54 9" xfId="933" xr:uid="{00000000-0005-0000-0000-00009C030000}"/>
    <cellStyle name="쉼표 [0] 2 55" xfId="934" xr:uid="{00000000-0005-0000-0000-00009D030000}"/>
    <cellStyle name="쉼표 [0] 2 55 10" xfId="935" xr:uid="{00000000-0005-0000-0000-00009E030000}"/>
    <cellStyle name="쉼표 [0] 2 55 11" xfId="936" xr:uid="{00000000-0005-0000-0000-00009F030000}"/>
    <cellStyle name="쉼표 [0] 2 55 12" xfId="937" xr:uid="{00000000-0005-0000-0000-0000A0030000}"/>
    <cellStyle name="쉼표 [0] 2 55 2" xfId="938" xr:uid="{00000000-0005-0000-0000-0000A1030000}"/>
    <cellStyle name="쉼표 [0] 2 55 2 2" xfId="939" xr:uid="{00000000-0005-0000-0000-0000A2030000}"/>
    <cellStyle name="쉼표 [0] 2 55 2 2 2" xfId="940" xr:uid="{00000000-0005-0000-0000-0000A3030000}"/>
    <cellStyle name="쉼표 [0] 2 55 2 3" xfId="941" xr:uid="{00000000-0005-0000-0000-0000A4030000}"/>
    <cellStyle name="쉼표 [0] 2 55 3" xfId="942" xr:uid="{00000000-0005-0000-0000-0000A5030000}"/>
    <cellStyle name="쉼표 [0] 2 55 3 2" xfId="943" xr:uid="{00000000-0005-0000-0000-0000A6030000}"/>
    <cellStyle name="쉼표 [0] 2 55 4" xfId="944" xr:uid="{00000000-0005-0000-0000-0000A7030000}"/>
    <cellStyle name="쉼표 [0] 2 55 5" xfId="945" xr:uid="{00000000-0005-0000-0000-0000A8030000}"/>
    <cellStyle name="쉼표 [0] 2 55 6" xfId="946" xr:uid="{00000000-0005-0000-0000-0000A9030000}"/>
    <cellStyle name="쉼표 [0] 2 55 7" xfId="947" xr:uid="{00000000-0005-0000-0000-0000AA030000}"/>
    <cellStyle name="쉼표 [0] 2 55 8" xfId="948" xr:uid="{00000000-0005-0000-0000-0000AB030000}"/>
    <cellStyle name="쉼표 [0] 2 55 9" xfId="949" xr:uid="{00000000-0005-0000-0000-0000AC030000}"/>
    <cellStyle name="쉼표 [0] 2 56" xfId="950" xr:uid="{00000000-0005-0000-0000-0000AD030000}"/>
    <cellStyle name="쉼표 [0] 2 56 10" xfId="951" xr:uid="{00000000-0005-0000-0000-0000AE030000}"/>
    <cellStyle name="쉼표 [0] 2 56 11" xfId="952" xr:uid="{00000000-0005-0000-0000-0000AF030000}"/>
    <cellStyle name="쉼표 [0] 2 56 12" xfId="953" xr:uid="{00000000-0005-0000-0000-0000B0030000}"/>
    <cellStyle name="쉼표 [0] 2 56 2" xfId="954" xr:uid="{00000000-0005-0000-0000-0000B1030000}"/>
    <cellStyle name="쉼표 [0] 2 56 2 2" xfId="955" xr:uid="{00000000-0005-0000-0000-0000B2030000}"/>
    <cellStyle name="쉼표 [0] 2 56 2 2 2" xfId="956" xr:uid="{00000000-0005-0000-0000-0000B3030000}"/>
    <cellStyle name="쉼표 [0] 2 56 2 3" xfId="957" xr:uid="{00000000-0005-0000-0000-0000B4030000}"/>
    <cellStyle name="쉼표 [0] 2 56 3" xfId="958" xr:uid="{00000000-0005-0000-0000-0000B5030000}"/>
    <cellStyle name="쉼표 [0] 2 56 3 2" xfId="959" xr:uid="{00000000-0005-0000-0000-0000B6030000}"/>
    <cellStyle name="쉼표 [0] 2 56 4" xfId="960" xr:uid="{00000000-0005-0000-0000-0000B7030000}"/>
    <cellStyle name="쉼표 [0] 2 56 5" xfId="961" xr:uid="{00000000-0005-0000-0000-0000B8030000}"/>
    <cellStyle name="쉼표 [0] 2 56 6" xfId="962" xr:uid="{00000000-0005-0000-0000-0000B9030000}"/>
    <cellStyle name="쉼표 [0] 2 56 7" xfId="963" xr:uid="{00000000-0005-0000-0000-0000BA030000}"/>
    <cellStyle name="쉼표 [0] 2 56 8" xfId="964" xr:uid="{00000000-0005-0000-0000-0000BB030000}"/>
    <cellStyle name="쉼표 [0] 2 56 9" xfId="965" xr:uid="{00000000-0005-0000-0000-0000BC030000}"/>
    <cellStyle name="쉼표 [0] 2 57" xfId="966" xr:uid="{00000000-0005-0000-0000-0000BD030000}"/>
    <cellStyle name="쉼표 [0] 2 57 10" xfId="967" xr:uid="{00000000-0005-0000-0000-0000BE030000}"/>
    <cellStyle name="쉼표 [0] 2 57 11" xfId="968" xr:uid="{00000000-0005-0000-0000-0000BF030000}"/>
    <cellStyle name="쉼표 [0] 2 57 12" xfId="969" xr:uid="{00000000-0005-0000-0000-0000C0030000}"/>
    <cellStyle name="쉼표 [0] 2 57 2" xfId="970" xr:uid="{00000000-0005-0000-0000-0000C1030000}"/>
    <cellStyle name="쉼표 [0] 2 57 2 2" xfId="971" xr:uid="{00000000-0005-0000-0000-0000C2030000}"/>
    <cellStyle name="쉼표 [0] 2 57 2 2 2" xfId="972" xr:uid="{00000000-0005-0000-0000-0000C3030000}"/>
    <cellStyle name="쉼표 [0] 2 57 2 3" xfId="973" xr:uid="{00000000-0005-0000-0000-0000C4030000}"/>
    <cellStyle name="쉼표 [0] 2 57 3" xfId="974" xr:uid="{00000000-0005-0000-0000-0000C5030000}"/>
    <cellStyle name="쉼표 [0] 2 57 3 2" xfId="975" xr:uid="{00000000-0005-0000-0000-0000C6030000}"/>
    <cellStyle name="쉼표 [0] 2 57 4" xfId="976" xr:uid="{00000000-0005-0000-0000-0000C7030000}"/>
    <cellStyle name="쉼표 [0] 2 57 5" xfId="977" xr:uid="{00000000-0005-0000-0000-0000C8030000}"/>
    <cellStyle name="쉼표 [0] 2 57 6" xfId="978" xr:uid="{00000000-0005-0000-0000-0000C9030000}"/>
    <cellStyle name="쉼표 [0] 2 57 7" xfId="979" xr:uid="{00000000-0005-0000-0000-0000CA030000}"/>
    <cellStyle name="쉼표 [0] 2 57 8" xfId="980" xr:uid="{00000000-0005-0000-0000-0000CB030000}"/>
    <cellStyle name="쉼표 [0] 2 57 9" xfId="981" xr:uid="{00000000-0005-0000-0000-0000CC030000}"/>
    <cellStyle name="쉼표 [0] 2 58" xfId="982" xr:uid="{00000000-0005-0000-0000-0000CD030000}"/>
    <cellStyle name="쉼표 [0] 2 58 10" xfId="983" xr:uid="{00000000-0005-0000-0000-0000CE030000}"/>
    <cellStyle name="쉼표 [0] 2 58 11" xfId="984" xr:uid="{00000000-0005-0000-0000-0000CF030000}"/>
    <cellStyle name="쉼표 [0] 2 58 12" xfId="985" xr:uid="{00000000-0005-0000-0000-0000D0030000}"/>
    <cellStyle name="쉼표 [0] 2 58 2" xfId="986" xr:uid="{00000000-0005-0000-0000-0000D1030000}"/>
    <cellStyle name="쉼표 [0] 2 58 2 2" xfId="987" xr:uid="{00000000-0005-0000-0000-0000D2030000}"/>
    <cellStyle name="쉼표 [0] 2 58 2 2 2" xfId="988" xr:uid="{00000000-0005-0000-0000-0000D3030000}"/>
    <cellStyle name="쉼표 [0] 2 58 2 3" xfId="989" xr:uid="{00000000-0005-0000-0000-0000D4030000}"/>
    <cellStyle name="쉼표 [0] 2 58 3" xfId="990" xr:uid="{00000000-0005-0000-0000-0000D5030000}"/>
    <cellStyle name="쉼표 [0] 2 58 3 2" xfId="991" xr:uid="{00000000-0005-0000-0000-0000D6030000}"/>
    <cellStyle name="쉼표 [0] 2 58 4" xfId="992" xr:uid="{00000000-0005-0000-0000-0000D7030000}"/>
    <cellStyle name="쉼표 [0] 2 58 5" xfId="993" xr:uid="{00000000-0005-0000-0000-0000D8030000}"/>
    <cellStyle name="쉼표 [0] 2 58 6" xfId="994" xr:uid="{00000000-0005-0000-0000-0000D9030000}"/>
    <cellStyle name="쉼표 [0] 2 58 7" xfId="995" xr:uid="{00000000-0005-0000-0000-0000DA030000}"/>
    <cellStyle name="쉼표 [0] 2 58 8" xfId="996" xr:uid="{00000000-0005-0000-0000-0000DB030000}"/>
    <cellStyle name="쉼표 [0] 2 58 9" xfId="997" xr:uid="{00000000-0005-0000-0000-0000DC030000}"/>
    <cellStyle name="쉼표 [0] 2 59" xfId="998" xr:uid="{00000000-0005-0000-0000-0000DD030000}"/>
    <cellStyle name="쉼표 [0] 2 59 10" xfId="999" xr:uid="{00000000-0005-0000-0000-0000DE030000}"/>
    <cellStyle name="쉼표 [0] 2 59 11" xfId="1000" xr:uid="{00000000-0005-0000-0000-0000DF030000}"/>
    <cellStyle name="쉼표 [0] 2 59 12" xfId="1001" xr:uid="{00000000-0005-0000-0000-0000E0030000}"/>
    <cellStyle name="쉼표 [0] 2 59 2" xfId="1002" xr:uid="{00000000-0005-0000-0000-0000E1030000}"/>
    <cellStyle name="쉼표 [0] 2 59 2 2" xfId="1003" xr:uid="{00000000-0005-0000-0000-0000E2030000}"/>
    <cellStyle name="쉼표 [0] 2 59 2 2 2" xfId="1004" xr:uid="{00000000-0005-0000-0000-0000E3030000}"/>
    <cellStyle name="쉼표 [0] 2 59 2 3" xfId="1005" xr:uid="{00000000-0005-0000-0000-0000E4030000}"/>
    <cellStyle name="쉼표 [0] 2 59 3" xfId="1006" xr:uid="{00000000-0005-0000-0000-0000E5030000}"/>
    <cellStyle name="쉼표 [0] 2 59 3 2" xfId="1007" xr:uid="{00000000-0005-0000-0000-0000E6030000}"/>
    <cellStyle name="쉼표 [0] 2 59 4" xfId="1008" xr:uid="{00000000-0005-0000-0000-0000E7030000}"/>
    <cellStyle name="쉼표 [0] 2 59 5" xfId="1009" xr:uid="{00000000-0005-0000-0000-0000E8030000}"/>
    <cellStyle name="쉼표 [0] 2 59 6" xfId="1010" xr:uid="{00000000-0005-0000-0000-0000E9030000}"/>
    <cellStyle name="쉼표 [0] 2 59 7" xfId="1011" xr:uid="{00000000-0005-0000-0000-0000EA030000}"/>
    <cellStyle name="쉼표 [0] 2 59 8" xfId="1012" xr:uid="{00000000-0005-0000-0000-0000EB030000}"/>
    <cellStyle name="쉼표 [0] 2 59 9" xfId="1013" xr:uid="{00000000-0005-0000-0000-0000EC030000}"/>
    <cellStyle name="쉼표 [0] 2 6" xfId="1014" xr:uid="{00000000-0005-0000-0000-0000ED030000}"/>
    <cellStyle name="쉼표 [0] 2 6 10" xfId="1015" xr:uid="{00000000-0005-0000-0000-0000EE030000}"/>
    <cellStyle name="쉼표 [0] 2 6 11" xfId="1016" xr:uid="{00000000-0005-0000-0000-0000EF030000}"/>
    <cellStyle name="쉼표 [0] 2 6 12" xfId="1017" xr:uid="{00000000-0005-0000-0000-0000F0030000}"/>
    <cellStyle name="쉼표 [0] 2 6 2" xfId="1018" xr:uid="{00000000-0005-0000-0000-0000F1030000}"/>
    <cellStyle name="쉼표 [0] 2 6 2 2" xfId="1019" xr:uid="{00000000-0005-0000-0000-0000F2030000}"/>
    <cellStyle name="쉼표 [0] 2 6 2 2 2" xfId="1020" xr:uid="{00000000-0005-0000-0000-0000F3030000}"/>
    <cellStyle name="쉼표 [0] 2 6 2 3" xfId="1021" xr:uid="{00000000-0005-0000-0000-0000F4030000}"/>
    <cellStyle name="쉼표 [0] 2 6 3" xfId="1022" xr:uid="{00000000-0005-0000-0000-0000F5030000}"/>
    <cellStyle name="쉼표 [0] 2 6 3 2" xfId="1023" xr:uid="{00000000-0005-0000-0000-0000F6030000}"/>
    <cellStyle name="쉼표 [0] 2 6 4" xfId="1024" xr:uid="{00000000-0005-0000-0000-0000F7030000}"/>
    <cellStyle name="쉼표 [0] 2 6 5" xfId="1025" xr:uid="{00000000-0005-0000-0000-0000F8030000}"/>
    <cellStyle name="쉼표 [0] 2 6 6" xfId="1026" xr:uid="{00000000-0005-0000-0000-0000F9030000}"/>
    <cellStyle name="쉼표 [0] 2 6 7" xfId="1027" xr:uid="{00000000-0005-0000-0000-0000FA030000}"/>
    <cellStyle name="쉼표 [0] 2 6 8" xfId="1028" xr:uid="{00000000-0005-0000-0000-0000FB030000}"/>
    <cellStyle name="쉼표 [0] 2 6 9" xfId="1029" xr:uid="{00000000-0005-0000-0000-0000FC030000}"/>
    <cellStyle name="쉼표 [0] 2 60" xfId="1030" xr:uid="{00000000-0005-0000-0000-0000FD030000}"/>
    <cellStyle name="쉼표 [0] 2 60 10" xfId="1031" xr:uid="{00000000-0005-0000-0000-0000FE030000}"/>
    <cellStyle name="쉼표 [0] 2 60 11" xfId="1032" xr:uid="{00000000-0005-0000-0000-0000FF030000}"/>
    <cellStyle name="쉼표 [0] 2 60 12" xfId="1033" xr:uid="{00000000-0005-0000-0000-000000040000}"/>
    <cellStyle name="쉼표 [0] 2 60 2" xfId="1034" xr:uid="{00000000-0005-0000-0000-000001040000}"/>
    <cellStyle name="쉼표 [0] 2 60 2 2" xfId="1035" xr:uid="{00000000-0005-0000-0000-000002040000}"/>
    <cellStyle name="쉼표 [0] 2 60 2 2 2" xfId="1036" xr:uid="{00000000-0005-0000-0000-000003040000}"/>
    <cellStyle name="쉼표 [0] 2 60 2 3" xfId="1037" xr:uid="{00000000-0005-0000-0000-000004040000}"/>
    <cellStyle name="쉼표 [0] 2 60 3" xfId="1038" xr:uid="{00000000-0005-0000-0000-000005040000}"/>
    <cellStyle name="쉼표 [0] 2 60 3 2" xfId="1039" xr:uid="{00000000-0005-0000-0000-000006040000}"/>
    <cellStyle name="쉼표 [0] 2 60 4" xfId="1040" xr:uid="{00000000-0005-0000-0000-000007040000}"/>
    <cellStyle name="쉼표 [0] 2 60 5" xfId="1041" xr:uid="{00000000-0005-0000-0000-000008040000}"/>
    <cellStyle name="쉼표 [0] 2 60 6" xfId="1042" xr:uid="{00000000-0005-0000-0000-000009040000}"/>
    <cellStyle name="쉼표 [0] 2 60 7" xfId="1043" xr:uid="{00000000-0005-0000-0000-00000A040000}"/>
    <cellStyle name="쉼표 [0] 2 60 8" xfId="1044" xr:uid="{00000000-0005-0000-0000-00000B040000}"/>
    <cellStyle name="쉼표 [0] 2 60 9" xfId="1045" xr:uid="{00000000-0005-0000-0000-00000C040000}"/>
    <cellStyle name="쉼표 [0] 2 61" xfId="1046" xr:uid="{00000000-0005-0000-0000-00000D040000}"/>
    <cellStyle name="쉼표 [0] 2 61 10" xfId="1047" xr:uid="{00000000-0005-0000-0000-00000E040000}"/>
    <cellStyle name="쉼표 [0] 2 61 11" xfId="1048" xr:uid="{00000000-0005-0000-0000-00000F040000}"/>
    <cellStyle name="쉼표 [0] 2 61 12" xfId="1049" xr:uid="{00000000-0005-0000-0000-000010040000}"/>
    <cellStyle name="쉼표 [0] 2 61 2" xfId="1050" xr:uid="{00000000-0005-0000-0000-000011040000}"/>
    <cellStyle name="쉼표 [0] 2 61 2 2" xfId="1051" xr:uid="{00000000-0005-0000-0000-000012040000}"/>
    <cellStyle name="쉼표 [0] 2 61 2 2 2" xfId="1052" xr:uid="{00000000-0005-0000-0000-000013040000}"/>
    <cellStyle name="쉼표 [0] 2 61 2 3" xfId="1053" xr:uid="{00000000-0005-0000-0000-000014040000}"/>
    <cellStyle name="쉼표 [0] 2 61 3" xfId="1054" xr:uid="{00000000-0005-0000-0000-000015040000}"/>
    <cellStyle name="쉼표 [0] 2 61 3 2" xfId="1055" xr:uid="{00000000-0005-0000-0000-000016040000}"/>
    <cellStyle name="쉼표 [0] 2 61 4" xfId="1056" xr:uid="{00000000-0005-0000-0000-000017040000}"/>
    <cellStyle name="쉼표 [0] 2 61 5" xfId="1057" xr:uid="{00000000-0005-0000-0000-000018040000}"/>
    <cellStyle name="쉼표 [0] 2 61 6" xfId="1058" xr:uid="{00000000-0005-0000-0000-000019040000}"/>
    <cellStyle name="쉼표 [0] 2 61 7" xfId="1059" xr:uid="{00000000-0005-0000-0000-00001A040000}"/>
    <cellStyle name="쉼표 [0] 2 61 8" xfId="1060" xr:uid="{00000000-0005-0000-0000-00001B040000}"/>
    <cellStyle name="쉼표 [0] 2 61 9" xfId="1061" xr:uid="{00000000-0005-0000-0000-00001C040000}"/>
    <cellStyle name="쉼표 [0] 2 62" xfId="1062" xr:uid="{00000000-0005-0000-0000-00001D040000}"/>
    <cellStyle name="쉼표 [0] 2 62 10" xfId="1063" xr:uid="{00000000-0005-0000-0000-00001E040000}"/>
    <cellStyle name="쉼표 [0] 2 62 11" xfId="1064" xr:uid="{00000000-0005-0000-0000-00001F040000}"/>
    <cellStyle name="쉼표 [0] 2 62 12" xfId="1065" xr:uid="{00000000-0005-0000-0000-000020040000}"/>
    <cellStyle name="쉼표 [0] 2 62 2" xfId="1066" xr:uid="{00000000-0005-0000-0000-000021040000}"/>
    <cellStyle name="쉼표 [0] 2 62 2 2" xfId="1067" xr:uid="{00000000-0005-0000-0000-000022040000}"/>
    <cellStyle name="쉼표 [0] 2 62 2 2 2" xfId="1068" xr:uid="{00000000-0005-0000-0000-000023040000}"/>
    <cellStyle name="쉼표 [0] 2 62 2 3" xfId="1069" xr:uid="{00000000-0005-0000-0000-000024040000}"/>
    <cellStyle name="쉼표 [0] 2 62 3" xfId="1070" xr:uid="{00000000-0005-0000-0000-000025040000}"/>
    <cellStyle name="쉼표 [0] 2 62 3 2" xfId="1071" xr:uid="{00000000-0005-0000-0000-000026040000}"/>
    <cellStyle name="쉼표 [0] 2 62 4" xfId="1072" xr:uid="{00000000-0005-0000-0000-000027040000}"/>
    <cellStyle name="쉼표 [0] 2 62 5" xfId="1073" xr:uid="{00000000-0005-0000-0000-000028040000}"/>
    <cellStyle name="쉼표 [0] 2 62 6" xfId="1074" xr:uid="{00000000-0005-0000-0000-000029040000}"/>
    <cellStyle name="쉼표 [0] 2 62 7" xfId="1075" xr:uid="{00000000-0005-0000-0000-00002A040000}"/>
    <cellStyle name="쉼표 [0] 2 62 8" xfId="1076" xr:uid="{00000000-0005-0000-0000-00002B040000}"/>
    <cellStyle name="쉼표 [0] 2 62 9" xfId="1077" xr:uid="{00000000-0005-0000-0000-00002C040000}"/>
    <cellStyle name="쉼표 [0] 2 63" xfId="1078" xr:uid="{00000000-0005-0000-0000-00002D040000}"/>
    <cellStyle name="쉼표 [0] 2 63 10" xfId="1079" xr:uid="{00000000-0005-0000-0000-00002E040000}"/>
    <cellStyle name="쉼표 [0] 2 63 11" xfId="1080" xr:uid="{00000000-0005-0000-0000-00002F040000}"/>
    <cellStyle name="쉼표 [0] 2 63 12" xfId="1081" xr:uid="{00000000-0005-0000-0000-000030040000}"/>
    <cellStyle name="쉼표 [0] 2 63 2" xfId="1082" xr:uid="{00000000-0005-0000-0000-000031040000}"/>
    <cellStyle name="쉼표 [0] 2 63 2 2" xfId="1083" xr:uid="{00000000-0005-0000-0000-000032040000}"/>
    <cellStyle name="쉼표 [0] 2 63 2 2 2" xfId="1084" xr:uid="{00000000-0005-0000-0000-000033040000}"/>
    <cellStyle name="쉼표 [0] 2 63 2 3" xfId="1085" xr:uid="{00000000-0005-0000-0000-000034040000}"/>
    <cellStyle name="쉼표 [0] 2 63 3" xfId="1086" xr:uid="{00000000-0005-0000-0000-000035040000}"/>
    <cellStyle name="쉼표 [0] 2 63 3 2" xfId="1087" xr:uid="{00000000-0005-0000-0000-000036040000}"/>
    <cellStyle name="쉼표 [0] 2 63 4" xfId="1088" xr:uid="{00000000-0005-0000-0000-000037040000}"/>
    <cellStyle name="쉼표 [0] 2 63 5" xfId="1089" xr:uid="{00000000-0005-0000-0000-000038040000}"/>
    <cellStyle name="쉼표 [0] 2 63 6" xfId="1090" xr:uid="{00000000-0005-0000-0000-000039040000}"/>
    <cellStyle name="쉼표 [0] 2 63 7" xfId="1091" xr:uid="{00000000-0005-0000-0000-00003A040000}"/>
    <cellStyle name="쉼표 [0] 2 63 8" xfId="1092" xr:uid="{00000000-0005-0000-0000-00003B040000}"/>
    <cellStyle name="쉼표 [0] 2 63 9" xfId="1093" xr:uid="{00000000-0005-0000-0000-00003C040000}"/>
    <cellStyle name="쉼표 [0] 2 64" xfId="1094" xr:uid="{00000000-0005-0000-0000-00003D040000}"/>
    <cellStyle name="쉼표 [0] 2 64 10" xfId="1095" xr:uid="{00000000-0005-0000-0000-00003E040000}"/>
    <cellStyle name="쉼표 [0] 2 64 11" xfId="1096" xr:uid="{00000000-0005-0000-0000-00003F040000}"/>
    <cellStyle name="쉼표 [0] 2 64 12" xfId="1097" xr:uid="{00000000-0005-0000-0000-000040040000}"/>
    <cellStyle name="쉼표 [0] 2 64 2" xfId="1098" xr:uid="{00000000-0005-0000-0000-000041040000}"/>
    <cellStyle name="쉼표 [0] 2 64 2 2" xfId="1099" xr:uid="{00000000-0005-0000-0000-000042040000}"/>
    <cellStyle name="쉼표 [0] 2 64 2 2 2" xfId="1100" xr:uid="{00000000-0005-0000-0000-000043040000}"/>
    <cellStyle name="쉼표 [0] 2 64 2 3" xfId="1101" xr:uid="{00000000-0005-0000-0000-000044040000}"/>
    <cellStyle name="쉼표 [0] 2 64 3" xfId="1102" xr:uid="{00000000-0005-0000-0000-000045040000}"/>
    <cellStyle name="쉼표 [0] 2 64 3 2" xfId="1103" xr:uid="{00000000-0005-0000-0000-000046040000}"/>
    <cellStyle name="쉼표 [0] 2 64 4" xfId="1104" xr:uid="{00000000-0005-0000-0000-000047040000}"/>
    <cellStyle name="쉼표 [0] 2 64 5" xfId="1105" xr:uid="{00000000-0005-0000-0000-000048040000}"/>
    <cellStyle name="쉼표 [0] 2 64 6" xfId="1106" xr:uid="{00000000-0005-0000-0000-000049040000}"/>
    <cellStyle name="쉼표 [0] 2 64 7" xfId="1107" xr:uid="{00000000-0005-0000-0000-00004A040000}"/>
    <cellStyle name="쉼표 [0] 2 64 8" xfId="1108" xr:uid="{00000000-0005-0000-0000-00004B040000}"/>
    <cellStyle name="쉼표 [0] 2 64 9" xfId="1109" xr:uid="{00000000-0005-0000-0000-00004C040000}"/>
    <cellStyle name="쉼표 [0] 2 65" xfId="1110" xr:uid="{00000000-0005-0000-0000-00004D040000}"/>
    <cellStyle name="쉼표 [0] 2 65 10" xfId="1111" xr:uid="{00000000-0005-0000-0000-00004E040000}"/>
    <cellStyle name="쉼표 [0] 2 65 11" xfId="1112" xr:uid="{00000000-0005-0000-0000-00004F040000}"/>
    <cellStyle name="쉼표 [0] 2 65 12" xfId="1113" xr:uid="{00000000-0005-0000-0000-000050040000}"/>
    <cellStyle name="쉼표 [0] 2 65 2" xfId="1114" xr:uid="{00000000-0005-0000-0000-000051040000}"/>
    <cellStyle name="쉼표 [0] 2 65 2 2" xfId="1115" xr:uid="{00000000-0005-0000-0000-000052040000}"/>
    <cellStyle name="쉼표 [0] 2 65 2 2 2" xfId="1116" xr:uid="{00000000-0005-0000-0000-000053040000}"/>
    <cellStyle name="쉼표 [0] 2 65 2 3" xfId="1117" xr:uid="{00000000-0005-0000-0000-000054040000}"/>
    <cellStyle name="쉼표 [0] 2 65 3" xfId="1118" xr:uid="{00000000-0005-0000-0000-000055040000}"/>
    <cellStyle name="쉼표 [0] 2 65 3 2" xfId="1119" xr:uid="{00000000-0005-0000-0000-000056040000}"/>
    <cellStyle name="쉼표 [0] 2 65 4" xfId="1120" xr:uid="{00000000-0005-0000-0000-000057040000}"/>
    <cellStyle name="쉼표 [0] 2 65 5" xfId="1121" xr:uid="{00000000-0005-0000-0000-000058040000}"/>
    <cellStyle name="쉼표 [0] 2 65 6" xfId="1122" xr:uid="{00000000-0005-0000-0000-000059040000}"/>
    <cellStyle name="쉼표 [0] 2 65 7" xfId="1123" xr:uid="{00000000-0005-0000-0000-00005A040000}"/>
    <cellStyle name="쉼표 [0] 2 65 8" xfId="1124" xr:uid="{00000000-0005-0000-0000-00005B040000}"/>
    <cellStyle name="쉼표 [0] 2 65 9" xfId="1125" xr:uid="{00000000-0005-0000-0000-00005C040000}"/>
    <cellStyle name="쉼표 [0] 2 66" xfId="1126" xr:uid="{00000000-0005-0000-0000-00005D040000}"/>
    <cellStyle name="쉼표 [0] 2 66 10" xfId="1127" xr:uid="{00000000-0005-0000-0000-00005E040000}"/>
    <cellStyle name="쉼표 [0] 2 66 11" xfId="1128" xr:uid="{00000000-0005-0000-0000-00005F040000}"/>
    <cellStyle name="쉼표 [0] 2 66 12" xfId="1129" xr:uid="{00000000-0005-0000-0000-000060040000}"/>
    <cellStyle name="쉼표 [0] 2 66 2" xfId="1130" xr:uid="{00000000-0005-0000-0000-000061040000}"/>
    <cellStyle name="쉼표 [0] 2 66 2 2" xfId="1131" xr:uid="{00000000-0005-0000-0000-000062040000}"/>
    <cellStyle name="쉼표 [0] 2 66 2 2 2" xfId="1132" xr:uid="{00000000-0005-0000-0000-000063040000}"/>
    <cellStyle name="쉼표 [0] 2 66 2 3" xfId="1133" xr:uid="{00000000-0005-0000-0000-000064040000}"/>
    <cellStyle name="쉼표 [0] 2 66 3" xfId="1134" xr:uid="{00000000-0005-0000-0000-000065040000}"/>
    <cellStyle name="쉼표 [0] 2 66 3 2" xfId="1135" xr:uid="{00000000-0005-0000-0000-000066040000}"/>
    <cellStyle name="쉼표 [0] 2 66 4" xfId="1136" xr:uid="{00000000-0005-0000-0000-000067040000}"/>
    <cellStyle name="쉼표 [0] 2 66 5" xfId="1137" xr:uid="{00000000-0005-0000-0000-000068040000}"/>
    <cellStyle name="쉼표 [0] 2 66 6" xfId="1138" xr:uid="{00000000-0005-0000-0000-000069040000}"/>
    <cellStyle name="쉼표 [0] 2 66 7" xfId="1139" xr:uid="{00000000-0005-0000-0000-00006A040000}"/>
    <cellStyle name="쉼표 [0] 2 66 8" xfId="1140" xr:uid="{00000000-0005-0000-0000-00006B040000}"/>
    <cellStyle name="쉼표 [0] 2 66 9" xfId="1141" xr:uid="{00000000-0005-0000-0000-00006C040000}"/>
    <cellStyle name="쉼표 [0] 2 67" xfId="1142" xr:uid="{00000000-0005-0000-0000-00006D040000}"/>
    <cellStyle name="쉼표 [0] 2 67 10" xfId="1143" xr:uid="{00000000-0005-0000-0000-00006E040000}"/>
    <cellStyle name="쉼표 [0] 2 67 11" xfId="1144" xr:uid="{00000000-0005-0000-0000-00006F040000}"/>
    <cellStyle name="쉼표 [0] 2 67 12" xfId="1145" xr:uid="{00000000-0005-0000-0000-000070040000}"/>
    <cellStyle name="쉼표 [0] 2 67 2" xfId="1146" xr:uid="{00000000-0005-0000-0000-000071040000}"/>
    <cellStyle name="쉼표 [0] 2 67 2 2" xfId="1147" xr:uid="{00000000-0005-0000-0000-000072040000}"/>
    <cellStyle name="쉼표 [0] 2 67 2 2 2" xfId="1148" xr:uid="{00000000-0005-0000-0000-000073040000}"/>
    <cellStyle name="쉼표 [0] 2 67 2 3" xfId="1149" xr:uid="{00000000-0005-0000-0000-000074040000}"/>
    <cellStyle name="쉼표 [0] 2 67 3" xfId="1150" xr:uid="{00000000-0005-0000-0000-000075040000}"/>
    <cellStyle name="쉼표 [0] 2 67 3 2" xfId="1151" xr:uid="{00000000-0005-0000-0000-000076040000}"/>
    <cellStyle name="쉼표 [0] 2 67 4" xfId="1152" xr:uid="{00000000-0005-0000-0000-000077040000}"/>
    <cellStyle name="쉼표 [0] 2 67 5" xfId="1153" xr:uid="{00000000-0005-0000-0000-000078040000}"/>
    <cellStyle name="쉼표 [0] 2 67 6" xfId="1154" xr:uid="{00000000-0005-0000-0000-000079040000}"/>
    <cellStyle name="쉼표 [0] 2 67 7" xfId="1155" xr:uid="{00000000-0005-0000-0000-00007A040000}"/>
    <cellStyle name="쉼표 [0] 2 67 8" xfId="1156" xr:uid="{00000000-0005-0000-0000-00007B040000}"/>
    <cellStyle name="쉼표 [0] 2 67 9" xfId="1157" xr:uid="{00000000-0005-0000-0000-00007C040000}"/>
    <cellStyle name="쉼표 [0] 2 68" xfId="1158" xr:uid="{00000000-0005-0000-0000-00007D040000}"/>
    <cellStyle name="쉼표 [0] 2 68 10" xfId="1159" xr:uid="{00000000-0005-0000-0000-00007E040000}"/>
    <cellStyle name="쉼표 [0] 2 68 11" xfId="1160" xr:uid="{00000000-0005-0000-0000-00007F040000}"/>
    <cellStyle name="쉼표 [0] 2 68 12" xfId="1161" xr:uid="{00000000-0005-0000-0000-000080040000}"/>
    <cellStyle name="쉼표 [0] 2 68 2" xfId="1162" xr:uid="{00000000-0005-0000-0000-000081040000}"/>
    <cellStyle name="쉼표 [0] 2 68 2 2" xfId="1163" xr:uid="{00000000-0005-0000-0000-000082040000}"/>
    <cellStyle name="쉼표 [0] 2 68 2 2 2" xfId="1164" xr:uid="{00000000-0005-0000-0000-000083040000}"/>
    <cellStyle name="쉼표 [0] 2 68 2 3" xfId="1165" xr:uid="{00000000-0005-0000-0000-000084040000}"/>
    <cellStyle name="쉼표 [0] 2 68 3" xfId="1166" xr:uid="{00000000-0005-0000-0000-000085040000}"/>
    <cellStyle name="쉼표 [0] 2 68 3 2" xfId="1167" xr:uid="{00000000-0005-0000-0000-000086040000}"/>
    <cellStyle name="쉼표 [0] 2 68 4" xfId="1168" xr:uid="{00000000-0005-0000-0000-000087040000}"/>
    <cellStyle name="쉼표 [0] 2 68 5" xfId="1169" xr:uid="{00000000-0005-0000-0000-000088040000}"/>
    <cellStyle name="쉼표 [0] 2 68 6" xfId="1170" xr:uid="{00000000-0005-0000-0000-000089040000}"/>
    <cellStyle name="쉼표 [0] 2 68 7" xfId="1171" xr:uid="{00000000-0005-0000-0000-00008A040000}"/>
    <cellStyle name="쉼표 [0] 2 68 8" xfId="1172" xr:uid="{00000000-0005-0000-0000-00008B040000}"/>
    <cellStyle name="쉼표 [0] 2 68 9" xfId="1173" xr:uid="{00000000-0005-0000-0000-00008C040000}"/>
    <cellStyle name="쉼표 [0] 2 69" xfId="1174" xr:uid="{00000000-0005-0000-0000-00008D040000}"/>
    <cellStyle name="쉼표 [0] 2 69 10" xfId="1175" xr:uid="{00000000-0005-0000-0000-00008E040000}"/>
    <cellStyle name="쉼표 [0] 2 69 11" xfId="1176" xr:uid="{00000000-0005-0000-0000-00008F040000}"/>
    <cellStyle name="쉼표 [0] 2 69 12" xfId="1177" xr:uid="{00000000-0005-0000-0000-000090040000}"/>
    <cellStyle name="쉼표 [0] 2 69 2" xfId="1178" xr:uid="{00000000-0005-0000-0000-000091040000}"/>
    <cellStyle name="쉼표 [0] 2 69 2 2" xfId="1179" xr:uid="{00000000-0005-0000-0000-000092040000}"/>
    <cellStyle name="쉼표 [0] 2 69 2 2 2" xfId="1180" xr:uid="{00000000-0005-0000-0000-000093040000}"/>
    <cellStyle name="쉼표 [0] 2 69 2 3" xfId="1181" xr:uid="{00000000-0005-0000-0000-000094040000}"/>
    <cellStyle name="쉼표 [0] 2 69 3" xfId="1182" xr:uid="{00000000-0005-0000-0000-000095040000}"/>
    <cellStyle name="쉼표 [0] 2 69 3 2" xfId="1183" xr:uid="{00000000-0005-0000-0000-000096040000}"/>
    <cellStyle name="쉼표 [0] 2 69 4" xfId="1184" xr:uid="{00000000-0005-0000-0000-000097040000}"/>
    <cellStyle name="쉼표 [0] 2 69 5" xfId="1185" xr:uid="{00000000-0005-0000-0000-000098040000}"/>
    <cellStyle name="쉼표 [0] 2 69 6" xfId="1186" xr:uid="{00000000-0005-0000-0000-000099040000}"/>
    <cellStyle name="쉼표 [0] 2 69 7" xfId="1187" xr:uid="{00000000-0005-0000-0000-00009A040000}"/>
    <cellStyle name="쉼표 [0] 2 69 8" xfId="1188" xr:uid="{00000000-0005-0000-0000-00009B040000}"/>
    <cellStyle name="쉼표 [0] 2 69 9" xfId="1189" xr:uid="{00000000-0005-0000-0000-00009C040000}"/>
    <cellStyle name="쉼표 [0] 2 7" xfId="1190" xr:uid="{00000000-0005-0000-0000-00009D040000}"/>
    <cellStyle name="쉼표 [0] 2 7 10" xfId="1191" xr:uid="{00000000-0005-0000-0000-00009E040000}"/>
    <cellStyle name="쉼표 [0] 2 7 11" xfId="1192" xr:uid="{00000000-0005-0000-0000-00009F040000}"/>
    <cellStyle name="쉼표 [0] 2 7 12" xfId="1193" xr:uid="{00000000-0005-0000-0000-0000A0040000}"/>
    <cellStyle name="쉼표 [0] 2 7 2" xfId="1194" xr:uid="{00000000-0005-0000-0000-0000A1040000}"/>
    <cellStyle name="쉼표 [0] 2 7 2 2" xfId="1195" xr:uid="{00000000-0005-0000-0000-0000A2040000}"/>
    <cellStyle name="쉼표 [0] 2 7 2 2 2" xfId="1196" xr:uid="{00000000-0005-0000-0000-0000A3040000}"/>
    <cellStyle name="쉼표 [0] 2 7 2 3" xfId="1197" xr:uid="{00000000-0005-0000-0000-0000A4040000}"/>
    <cellStyle name="쉼표 [0] 2 7 3" xfId="1198" xr:uid="{00000000-0005-0000-0000-0000A5040000}"/>
    <cellStyle name="쉼표 [0] 2 7 3 2" xfId="1199" xr:uid="{00000000-0005-0000-0000-0000A6040000}"/>
    <cellStyle name="쉼표 [0] 2 7 4" xfId="1200" xr:uid="{00000000-0005-0000-0000-0000A7040000}"/>
    <cellStyle name="쉼표 [0] 2 7 5" xfId="1201" xr:uid="{00000000-0005-0000-0000-0000A8040000}"/>
    <cellStyle name="쉼표 [0] 2 7 6" xfId="1202" xr:uid="{00000000-0005-0000-0000-0000A9040000}"/>
    <cellStyle name="쉼표 [0] 2 7 7" xfId="1203" xr:uid="{00000000-0005-0000-0000-0000AA040000}"/>
    <cellStyle name="쉼표 [0] 2 7 8" xfId="1204" xr:uid="{00000000-0005-0000-0000-0000AB040000}"/>
    <cellStyle name="쉼표 [0] 2 7 9" xfId="1205" xr:uid="{00000000-0005-0000-0000-0000AC040000}"/>
    <cellStyle name="쉼표 [0] 2 70" xfId="1206" xr:uid="{00000000-0005-0000-0000-0000AD040000}"/>
    <cellStyle name="쉼표 [0] 2 70 10" xfId="1207" xr:uid="{00000000-0005-0000-0000-0000AE040000}"/>
    <cellStyle name="쉼표 [0] 2 70 11" xfId="1208" xr:uid="{00000000-0005-0000-0000-0000AF040000}"/>
    <cellStyle name="쉼표 [0] 2 70 12" xfId="1209" xr:uid="{00000000-0005-0000-0000-0000B0040000}"/>
    <cellStyle name="쉼표 [0] 2 70 2" xfId="1210" xr:uid="{00000000-0005-0000-0000-0000B1040000}"/>
    <cellStyle name="쉼표 [0] 2 70 2 2" xfId="1211" xr:uid="{00000000-0005-0000-0000-0000B2040000}"/>
    <cellStyle name="쉼표 [0] 2 70 2 2 2" xfId="1212" xr:uid="{00000000-0005-0000-0000-0000B3040000}"/>
    <cellStyle name="쉼표 [0] 2 70 2 3" xfId="1213" xr:uid="{00000000-0005-0000-0000-0000B4040000}"/>
    <cellStyle name="쉼표 [0] 2 70 3" xfId="1214" xr:uid="{00000000-0005-0000-0000-0000B5040000}"/>
    <cellStyle name="쉼표 [0] 2 70 3 2" xfId="1215" xr:uid="{00000000-0005-0000-0000-0000B6040000}"/>
    <cellStyle name="쉼표 [0] 2 70 4" xfId="1216" xr:uid="{00000000-0005-0000-0000-0000B7040000}"/>
    <cellStyle name="쉼표 [0] 2 70 5" xfId="1217" xr:uid="{00000000-0005-0000-0000-0000B8040000}"/>
    <cellStyle name="쉼표 [0] 2 70 6" xfId="1218" xr:uid="{00000000-0005-0000-0000-0000B9040000}"/>
    <cellStyle name="쉼표 [0] 2 70 7" xfId="1219" xr:uid="{00000000-0005-0000-0000-0000BA040000}"/>
    <cellStyle name="쉼표 [0] 2 70 8" xfId="1220" xr:uid="{00000000-0005-0000-0000-0000BB040000}"/>
    <cellStyle name="쉼표 [0] 2 70 9" xfId="1221" xr:uid="{00000000-0005-0000-0000-0000BC040000}"/>
    <cellStyle name="쉼표 [0] 2 71" xfId="1222" xr:uid="{00000000-0005-0000-0000-0000BD040000}"/>
    <cellStyle name="쉼표 [0] 2 71 10" xfId="1223" xr:uid="{00000000-0005-0000-0000-0000BE040000}"/>
    <cellStyle name="쉼표 [0] 2 71 11" xfId="1224" xr:uid="{00000000-0005-0000-0000-0000BF040000}"/>
    <cellStyle name="쉼표 [0] 2 71 12" xfId="1225" xr:uid="{00000000-0005-0000-0000-0000C0040000}"/>
    <cellStyle name="쉼표 [0] 2 71 2" xfId="1226" xr:uid="{00000000-0005-0000-0000-0000C1040000}"/>
    <cellStyle name="쉼표 [0] 2 71 2 2" xfId="1227" xr:uid="{00000000-0005-0000-0000-0000C2040000}"/>
    <cellStyle name="쉼표 [0] 2 71 2 2 2" xfId="1228" xr:uid="{00000000-0005-0000-0000-0000C3040000}"/>
    <cellStyle name="쉼표 [0] 2 71 2 3" xfId="1229" xr:uid="{00000000-0005-0000-0000-0000C4040000}"/>
    <cellStyle name="쉼표 [0] 2 71 3" xfId="1230" xr:uid="{00000000-0005-0000-0000-0000C5040000}"/>
    <cellStyle name="쉼표 [0] 2 71 3 2" xfId="1231" xr:uid="{00000000-0005-0000-0000-0000C6040000}"/>
    <cellStyle name="쉼표 [0] 2 71 4" xfId="1232" xr:uid="{00000000-0005-0000-0000-0000C7040000}"/>
    <cellStyle name="쉼표 [0] 2 71 5" xfId="1233" xr:uid="{00000000-0005-0000-0000-0000C8040000}"/>
    <cellStyle name="쉼표 [0] 2 71 6" xfId="1234" xr:uid="{00000000-0005-0000-0000-0000C9040000}"/>
    <cellStyle name="쉼표 [0] 2 71 7" xfId="1235" xr:uid="{00000000-0005-0000-0000-0000CA040000}"/>
    <cellStyle name="쉼표 [0] 2 71 8" xfId="1236" xr:uid="{00000000-0005-0000-0000-0000CB040000}"/>
    <cellStyle name="쉼표 [0] 2 71 9" xfId="1237" xr:uid="{00000000-0005-0000-0000-0000CC040000}"/>
    <cellStyle name="쉼표 [0] 2 72" xfId="1238" xr:uid="{00000000-0005-0000-0000-0000CD040000}"/>
    <cellStyle name="쉼표 [0] 2 72 10" xfId="1239" xr:uid="{00000000-0005-0000-0000-0000CE040000}"/>
    <cellStyle name="쉼표 [0] 2 72 11" xfId="1240" xr:uid="{00000000-0005-0000-0000-0000CF040000}"/>
    <cellStyle name="쉼표 [0] 2 72 2" xfId="1241" xr:uid="{00000000-0005-0000-0000-0000D0040000}"/>
    <cellStyle name="쉼표 [0] 2 72 2 2" xfId="1242" xr:uid="{00000000-0005-0000-0000-0000D1040000}"/>
    <cellStyle name="쉼표 [0] 2 72 3" xfId="1243" xr:uid="{00000000-0005-0000-0000-0000D2040000}"/>
    <cellStyle name="쉼표 [0] 2 72 4" xfId="1244" xr:uid="{00000000-0005-0000-0000-0000D3040000}"/>
    <cellStyle name="쉼표 [0] 2 72 5" xfId="1245" xr:uid="{00000000-0005-0000-0000-0000D4040000}"/>
    <cellStyle name="쉼표 [0] 2 72 6" xfId="1246" xr:uid="{00000000-0005-0000-0000-0000D5040000}"/>
    <cellStyle name="쉼표 [0] 2 72 7" xfId="1247" xr:uid="{00000000-0005-0000-0000-0000D6040000}"/>
    <cellStyle name="쉼표 [0] 2 72 8" xfId="1248" xr:uid="{00000000-0005-0000-0000-0000D7040000}"/>
    <cellStyle name="쉼표 [0] 2 72 9" xfId="1249" xr:uid="{00000000-0005-0000-0000-0000D8040000}"/>
    <cellStyle name="쉼표 [0] 2 73" xfId="1250" xr:uid="{00000000-0005-0000-0000-0000D9040000}"/>
    <cellStyle name="쉼표 [0] 2 73 2" xfId="1251" xr:uid="{00000000-0005-0000-0000-0000DA040000}"/>
    <cellStyle name="쉼표 [0] 2 73 3" xfId="1252" xr:uid="{00000000-0005-0000-0000-0000DB040000}"/>
    <cellStyle name="쉼표 [0] 2 73 4" xfId="1253" xr:uid="{00000000-0005-0000-0000-0000DC040000}"/>
    <cellStyle name="쉼표 [0] 2 73 5" xfId="1254" xr:uid="{00000000-0005-0000-0000-0000DD040000}"/>
    <cellStyle name="쉼표 [0] 2 73 6" xfId="1255" xr:uid="{00000000-0005-0000-0000-0000DE040000}"/>
    <cellStyle name="쉼표 [0] 2 73 7" xfId="1256" xr:uid="{00000000-0005-0000-0000-0000DF040000}"/>
    <cellStyle name="쉼표 [0] 2 73 8" xfId="1257" xr:uid="{00000000-0005-0000-0000-0000E0040000}"/>
    <cellStyle name="쉼표 [0] 2 73 9" xfId="1258" xr:uid="{00000000-0005-0000-0000-0000E1040000}"/>
    <cellStyle name="쉼표 [0] 2 74" xfId="1259" xr:uid="{00000000-0005-0000-0000-0000E2040000}"/>
    <cellStyle name="쉼표 [0] 2 74 10" xfId="1260" xr:uid="{00000000-0005-0000-0000-0000E3040000}"/>
    <cellStyle name="쉼표 [0] 2 74 2" xfId="1261" xr:uid="{00000000-0005-0000-0000-0000E4040000}"/>
    <cellStyle name="쉼표 [0] 2 74 3" xfId="1262" xr:uid="{00000000-0005-0000-0000-0000E5040000}"/>
    <cellStyle name="쉼표 [0] 2 74 4" xfId="1263" xr:uid="{00000000-0005-0000-0000-0000E6040000}"/>
    <cellStyle name="쉼표 [0] 2 74 5" xfId="1264" xr:uid="{00000000-0005-0000-0000-0000E7040000}"/>
    <cellStyle name="쉼표 [0] 2 74 6" xfId="1265" xr:uid="{00000000-0005-0000-0000-0000E8040000}"/>
    <cellStyle name="쉼표 [0] 2 74 7" xfId="1266" xr:uid="{00000000-0005-0000-0000-0000E9040000}"/>
    <cellStyle name="쉼표 [0] 2 74 8" xfId="1267" xr:uid="{00000000-0005-0000-0000-0000EA040000}"/>
    <cellStyle name="쉼표 [0] 2 74 9" xfId="1268" xr:uid="{00000000-0005-0000-0000-0000EB040000}"/>
    <cellStyle name="쉼표 [0] 2 75" xfId="1269" xr:uid="{00000000-0005-0000-0000-0000EC040000}"/>
    <cellStyle name="쉼표 [0] 2 75 2" xfId="1270" xr:uid="{00000000-0005-0000-0000-0000ED040000}"/>
    <cellStyle name="쉼표 [0] 2 75 3" xfId="1271" xr:uid="{00000000-0005-0000-0000-0000EE040000}"/>
    <cellStyle name="쉼표 [0] 2 75 4" xfId="1272" xr:uid="{00000000-0005-0000-0000-0000EF040000}"/>
    <cellStyle name="쉼표 [0] 2 75 5" xfId="1273" xr:uid="{00000000-0005-0000-0000-0000F0040000}"/>
    <cellStyle name="쉼표 [0] 2 75 6" xfId="1274" xr:uid="{00000000-0005-0000-0000-0000F1040000}"/>
    <cellStyle name="쉼표 [0] 2 75 7" xfId="1275" xr:uid="{00000000-0005-0000-0000-0000F2040000}"/>
    <cellStyle name="쉼표 [0] 2 75 8" xfId="1276" xr:uid="{00000000-0005-0000-0000-0000F3040000}"/>
    <cellStyle name="쉼표 [0] 2 75 9" xfId="1277" xr:uid="{00000000-0005-0000-0000-0000F4040000}"/>
    <cellStyle name="쉼표 [0] 2 76" xfId="1278" xr:uid="{00000000-0005-0000-0000-0000F5040000}"/>
    <cellStyle name="쉼표 [0] 2 76 2" xfId="1279" xr:uid="{00000000-0005-0000-0000-0000F6040000}"/>
    <cellStyle name="쉼표 [0] 2 76 3" xfId="1280" xr:uid="{00000000-0005-0000-0000-0000F7040000}"/>
    <cellStyle name="쉼표 [0] 2 76 4" xfId="1281" xr:uid="{00000000-0005-0000-0000-0000F8040000}"/>
    <cellStyle name="쉼표 [0] 2 76 5" xfId="1282" xr:uid="{00000000-0005-0000-0000-0000F9040000}"/>
    <cellStyle name="쉼표 [0] 2 76 6" xfId="1283" xr:uid="{00000000-0005-0000-0000-0000FA040000}"/>
    <cellStyle name="쉼표 [0] 2 76 7" xfId="1284" xr:uid="{00000000-0005-0000-0000-0000FB040000}"/>
    <cellStyle name="쉼표 [0] 2 76 8" xfId="1285" xr:uid="{00000000-0005-0000-0000-0000FC040000}"/>
    <cellStyle name="쉼표 [0] 2 76 9" xfId="1286" xr:uid="{00000000-0005-0000-0000-0000FD040000}"/>
    <cellStyle name="쉼표 [0] 2 77" xfId="1287" xr:uid="{00000000-0005-0000-0000-0000FE040000}"/>
    <cellStyle name="쉼표 [0] 2 78" xfId="1288" xr:uid="{00000000-0005-0000-0000-0000FF040000}"/>
    <cellStyle name="쉼표 [0] 2 79" xfId="1289" xr:uid="{00000000-0005-0000-0000-000000050000}"/>
    <cellStyle name="쉼표 [0] 2 8" xfId="1290" xr:uid="{00000000-0005-0000-0000-000001050000}"/>
    <cellStyle name="쉼표 [0] 2 8 10" xfId="1291" xr:uid="{00000000-0005-0000-0000-000002050000}"/>
    <cellStyle name="쉼표 [0] 2 8 11" xfId="1292" xr:uid="{00000000-0005-0000-0000-000003050000}"/>
    <cellStyle name="쉼표 [0] 2 8 12" xfId="1293" xr:uid="{00000000-0005-0000-0000-000004050000}"/>
    <cellStyle name="쉼표 [0] 2 8 2" xfId="1294" xr:uid="{00000000-0005-0000-0000-000005050000}"/>
    <cellStyle name="쉼표 [0] 2 8 2 2" xfId="1295" xr:uid="{00000000-0005-0000-0000-000006050000}"/>
    <cellStyle name="쉼표 [0] 2 8 2 2 2" xfId="1296" xr:uid="{00000000-0005-0000-0000-000007050000}"/>
    <cellStyle name="쉼표 [0] 2 8 2 3" xfId="1297" xr:uid="{00000000-0005-0000-0000-000008050000}"/>
    <cellStyle name="쉼표 [0] 2 8 3" xfId="1298" xr:uid="{00000000-0005-0000-0000-000009050000}"/>
    <cellStyle name="쉼표 [0] 2 8 3 2" xfId="1299" xr:uid="{00000000-0005-0000-0000-00000A050000}"/>
    <cellStyle name="쉼표 [0] 2 8 4" xfId="1300" xr:uid="{00000000-0005-0000-0000-00000B050000}"/>
    <cellStyle name="쉼표 [0] 2 8 5" xfId="1301" xr:uid="{00000000-0005-0000-0000-00000C050000}"/>
    <cellStyle name="쉼표 [0] 2 8 6" xfId="1302" xr:uid="{00000000-0005-0000-0000-00000D050000}"/>
    <cellStyle name="쉼표 [0] 2 8 7" xfId="1303" xr:uid="{00000000-0005-0000-0000-00000E050000}"/>
    <cellStyle name="쉼표 [0] 2 8 8" xfId="1304" xr:uid="{00000000-0005-0000-0000-00000F050000}"/>
    <cellStyle name="쉼표 [0] 2 8 9" xfId="1305" xr:uid="{00000000-0005-0000-0000-000010050000}"/>
    <cellStyle name="쉼표 [0] 2 80" xfId="1306" xr:uid="{00000000-0005-0000-0000-000011050000}"/>
    <cellStyle name="쉼표 [0] 2 81" xfId="1307" xr:uid="{00000000-0005-0000-0000-000012050000}"/>
    <cellStyle name="쉼표 [0] 2 82" xfId="1308" xr:uid="{00000000-0005-0000-0000-000013050000}"/>
    <cellStyle name="쉼표 [0] 2 83" xfId="1309" xr:uid="{00000000-0005-0000-0000-000014050000}"/>
    <cellStyle name="쉼표 [0] 2 84" xfId="1310" xr:uid="{00000000-0005-0000-0000-000015050000}"/>
    <cellStyle name="쉼표 [0] 2 85" xfId="1311" xr:uid="{00000000-0005-0000-0000-000016050000}"/>
    <cellStyle name="쉼표 [0] 2 86" xfId="1312" xr:uid="{00000000-0005-0000-0000-000017050000}"/>
    <cellStyle name="쉼표 [0] 2 87" xfId="1313" xr:uid="{00000000-0005-0000-0000-000018050000}"/>
    <cellStyle name="쉼표 [0] 2 88" xfId="1314" xr:uid="{00000000-0005-0000-0000-000019050000}"/>
    <cellStyle name="쉼표 [0] 2 89" xfId="1315" xr:uid="{00000000-0005-0000-0000-00001A050000}"/>
    <cellStyle name="쉼표 [0] 2 9" xfId="1316" xr:uid="{00000000-0005-0000-0000-00001B050000}"/>
    <cellStyle name="쉼표 [0] 2 9 10" xfId="1317" xr:uid="{00000000-0005-0000-0000-00001C050000}"/>
    <cellStyle name="쉼표 [0] 2 9 11" xfId="1318" xr:uid="{00000000-0005-0000-0000-00001D050000}"/>
    <cellStyle name="쉼표 [0] 2 9 12" xfId="1319" xr:uid="{00000000-0005-0000-0000-00001E050000}"/>
    <cellStyle name="쉼표 [0] 2 9 2" xfId="1320" xr:uid="{00000000-0005-0000-0000-00001F050000}"/>
    <cellStyle name="쉼표 [0] 2 9 2 2" xfId="1321" xr:uid="{00000000-0005-0000-0000-000020050000}"/>
    <cellStyle name="쉼표 [0] 2 9 2 2 2" xfId="1322" xr:uid="{00000000-0005-0000-0000-000021050000}"/>
    <cellStyle name="쉼표 [0] 2 9 2 3" xfId="1323" xr:uid="{00000000-0005-0000-0000-000022050000}"/>
    <cellStyle name="쉼표 [0] 2 9 3" xfId="1324" xr:uid="{00000000-0005-0000-0000-000023050000}"/>
    <cellStyle name="쉼표 [0] 2 9 3 2" xfId="1325" xr:uid="{00000000-0005-0000-0000-000024050000}"/>
    <cellStyle name="쉼표 [0] 2 9 4" xfId="1326" xr:uid="{00000000-0005-0000-0000-000025050000}"/>
    <cellStyle name="쉼표 [0] 2 9 5" xfId="1327" xr:uid="{00000000-0005-0000-0000-000026050000}"/>
    <cellStyle name="쉼표 [0] 2 9 6" xfId="1328" xr:uid="{00000000-0005-0000-0000-000027050000}"/>
    <cellStyle name="쉼표 [0] 2 9 7" xfId="1329" xr:uid="{00000000-0005-0000-0000-000028050000}"/>
    <cellStyle name="쉼표 [0] 2 9 8" xfId="1330" xr:uid="{00000000-0005-0000-0000-000029050000}"/>
    <cellStyle name="쉼표 [0] 2 9 9" xfId="1331" xr:uid="{00000000-0005-0000-0000-00002A050000}"/>
    <cellStyle name="쉼표 [0] 2 90" xfId="1332" xr:uid="{00000000-0005-0000-0000-00002B050000}"/>
    <cellStyle name="쉼표 [0] 2 91" xfId="1333" xr:uid="{00000000-0005-0000-0000-00002C050000}"/>
    <cellStyle name="쉼표 [0] 2 92" xfId="1334" xr:uid="{00000000-0005-0000-0000-00002D050000}"/>
    <cellStyle name="쉼표 [0] 2 93" xfId="1335" xr:uid="{00000000-0005-0000-0000-00002E050000}"/>
    <cellStyle name="쉼표 [0] 2 94" xfId="1336" xr:uid="{00000000-0005-0000-0000-00002F050000}"/>
    <cellStyle name="쉼표 [0] 2 95" xfId="1337" xr:uid="{00000000-0005-0000-0000-000030050000}"/>
    <cellStyle name="쉼표 [0] 2 96" xfId="1338" xr:uid="{00000000-0005-0000-0000-000031050000}"/>
    <cellStyle name="쉼표 [0] 2 97" xfId="1339" xr:uid="{00000000-0005-0000-0000-000032050000}"/>
    <cellStyle name="쉼표 [0] 2 98" xfId="1340" xr:uid="{00000000-0005-0000-0000-000033050000}"/>
    <cellStyle name="쉼표 [0] 2 99" xfId="1341" xr:uid="{00000000-0005-0000-0000-000034050000}"/>
    <cellStyle name="쉼표 [0] 3" xfId="8" xr:uid="{00000000-0005-0000-0000-000035050000}"/>
    <cellStyle name="쉼표 [0] 3 2" xfId="1343" xr:uid="{00000000-0005-0000-0000-000036050000}"/>
    <cellStyle name="쉼표 [0] 3 2 10" xfId="1344" xr:uid="{00000000-0005-0000-0000-000037050000}"/>
    <cellStyle name="쉼표 [0] 3 2 11" xfId="1345" xr:uid="{00000000-0005-0000-0000-000038050000}"/>
    <cellStyle name="쉼표 [0] 3 2 2" xfId="1346" xr:uid="{00000000-0005-0000-0000-000039050000}"/>
    <cellStyle name="쉼표 [0] 3 2 2 2" xfId="1347" xr:uid="{00000000-0005-0000-0000-00003A050000}"/>
    <cellStyle name="쉼표 [0] 3 2 2 2 2" xfId="1348" xr:uid="{00000000-0005-0000-0000-00003B050000}"/>
    <cellStyle name="쉼표 [0] 3 2 2 3" xfId="1349" xr:uid="{00000000-0005-0000-0000-00003C050000}"/>
    <cellStyle name="쉼표 [0] 3 2 3" xfId="1350" xr:uid="{00000000-0005-0000-0000-00003D050000}"/>
    <cellStyle name="쉼표 [0] 3 2 3 2" xfId="1351" xr:uid="{00000000-0005-0000-0000-00003E050000}"/>
    <cellStyle name="쉼표 [0] 3 2 4" xfId="1352" xr:uid="{00000000-0005-0000-0000-00003F050000}"/>
    <cellStyle name="쉼표 [0] 3 2 4 2" xfId="1353" xr:uid="{00000000-0005-0000-0000-000040050000}"/>
    <cellStyle name="쉼표 [0] 3 2 4 3" xfId="1354" xr:uid="{00000000-0005-0000-0000-000041050000}"/>
    <cellStyle name="쉼표 [0] 3 2 4 4" xfId="1355" xr:uid="{00000000-0005-0000-0000-000042050000}"/>
    <cellStyle name="쉼표 [0] 3 2 4 5" xfId="1356" xr:uid="{00000000-0005-0000-0000-000043050000}"/>
    <cellStyle name="쉼표 [0] 3 2 4 6" xfId="1357" xr:uid="{00000000-0005-0000-0000-000044050000}"/>
    <cellStyle name="쉼표 [0] 3 2 4 7" xfId="1358" xr:uid="{00000000-0005-0000-0000-000045050000}"/>
    <cellStyle name="쉼표 [0] 3 2 4 8" xfId="1359" xr:uid="{00000000-0005-0000-0000-000046050000}"/>
    <cellStyle name="쉼표 [0] 3 2 4 9" xfId="1360" xr:uid="{00000000-0005-0000-0000-000047050000}"/>
    <cellStyle name="쉼표 [0] 3 2 5" xfId="1361" xr:uid="{00000000-0005-0000-0000-000048050000}"/>
    <cellStyle name="쉼표 [0] 3 2 6" xfId="1362" xr:uid="{00000000-0005-0000-0000-000049050000}"/>
    <cellStyle name="쉼표 [0] 3 2 7" xfId="1363" xr:uid="{00000000-0005-0000-0000-00004A050000}"/>
    <cellStyle name="쉼표 [0] 3 2 8" xfId="1364" xr:uid="{00000000-0005-0000-0000-00004B050000}"/>
    <cellStyle name="쉼표 [0] 3 2 9" xfId="1365" xr:uid="{00000000-0005-0000-0000-00004C050000}"/>
    <cellStyle name="쉼표 [0] 3 3" xfId="1366" xr:uid="{00000000-0005-0000-0000-00004D050000}"/>
    <cellStyle name="쉼표 [0] 3 3 2" xfId="1367" xr:uid="{00000000-0005-0000-0000-00004E050000}"/>
    <cellStyle name="쉼표 [0] 3 3 2 2" xfId="1368" xr:uid="{00000000-0005-0000-0000-00004F050000}"/>
    <cellStyle name="쉼표 [0] 3 3 3" xfId="1369" xr:uid="{00000000-0005-0000-0000-000050050000}"/>
    <cellStyle name="쉼표 [0] 3 4" xfId="1370" xr:uid="{00000000-0005-0000-0000-000051050000}"/>
    <cellStyle name="쉼표 [0] 3 4 2" xfId="1371" xr:uid="{00000000-0005-0000-0000-000052050000}"/>
    <cellStyle name="쉼표 [0] 3 5" xfId="1372" xr:uid="{00000000-0005-0000-0000-000053050000}"/>
    <cellStyle name="쉼표 [0] 3 5 2" xfId="1373" xr:uid="{00000000-0005-0000-0000-000054050000}"/>
    <cellStyle name="쉼표 [0] 3 5 3" xfId="1374" xr:uid="{00000000-0005-0000-0000-000055050000}"/>
    <cellStyle name="쉼표 [0] 3 5 4" xfId="1375" xr:uid="{00000000-0005-0000-0000-000056050000}"/>
    <cellStyle name="쉼표 [0] 3 5 5" xfId="1376" xr:uid="{00000000-0005-0000-0000-000057050000}"/>
    <cellStyle name="쉼표 [0] 3 5 6" xfId="1377" xr:uid="{00000000-0005-0000-0000-000058050000}"/>
    <cellStyle name="쉼표 [0] 3 5 7" xfId="1378" xr:uid="{00000000-0005-0000-0000-000059050000}"/>
    <cellStyle name="쉼표 [0] 3 5 8" xfId="1379" xr:uid="{00000000-0005-0000-0000-00005A050000}"/>
    <cellStyle name="쉼표 [0] 3 5 9" xfId="1380" xr:uid="{00000000-0005-0000-0000-00005B050000}"/>
    <cellStyle name="쉼표 [0] 3 6" xfId="1381" xr:uid="{00000000-0005-0000-0000-00005C050000}"/>
    <cellStyle name="쉼표 [0] 3 7" xfId="1382" xr:uid="{00000000-0005-0000-0000-00005D050000}"/>
    <cellStyle name="쉼표 [0] 3 8" xfId="1383" xr:uid="{00000000-0005-0000-0000-00005E050000}"/>
    <cellStyle name="쉼표 [0] 3 9" xfId="1342" xr:uid="{00000000-0005-0000-0000-00005F050000}"/>
    <cellStyle name="쉼표 [0] 4" xfId="10" xr:uid="{00000000-0005-0000-0000-000060050000}"/>
    <cellStyle name="쉼표 [0] 4 2" xfId="1385" xr:uid="{00000000-0005-0000-0000-000061050000}"/>
    <cellStyle name="쉼표 [0] 4 2 2" xfId="1386" xr:uid="{00000000-0005-0000-0000-000062050000}"/>
    <cellStyle name="쉼표 [0] 4 2 3" xfId="1387" xr:uid="{00000000-0005-0000-0000-000063050000}"/>
    <cellStyle name="쉼표 [0] 4 2 4" xfId="1388" xr:uid="{00000000-0005-0000-0000-000064050000}"/>
    <cellStyle name="쉼표 [0] 4 2 5" xfId="1389" xr:uid="{00000000-0005-0000-0000-000065050000}"/>
    <cellStyle name="쉼표 [0] 4 2 6" xfId="1390" xr:uid="{00000000-0005-0000-0000-000066050000}"/>
    <cellStyle name="쉼표 [0] 4 2 7" xfId="1391" xr:uid="{00000000-0005-0000-0000-000067050000}"/>
    <cellStyle name="쉼표 [0] 4 2 8" xfId="1392" xr:uid="{00000000-0005-0000-0000-000068050000}"/>
    <cellStyle name="쉼표 [0] 4 2 9" xfId="1393" xr:uid="{00000000-0005-0000-0000-000069050000}"/>
    <cellStyle name="쉼표 [0] 4 3" xfId="1394" xr:uid="{00000000-0005-0000-0000-00006A050000}"/>
    <cellStyle name="쉼표 [0] 4 4" xfId="1395" xr:uid="{00000000-0005-0000-0000-00006B050000}"/>
    <cellStyle name="쉼표 [0] 4 5" xfId="1384" xr:uid="{00000000-0005-0000-0000-00006C050000}"/>
    <cellStyle name="쉼표 [0] 5" xfId="1396" xr:uid="{00000000-0005-0000-0000-00006D050000}"/>
    <cellStyle name="쉼표 [0] 6" xfId="1397" xr:uid="{00000000-0005-0000-0000-00006E050000}"/>
    <cellStyle name="쉼표 [0] 7" xfId="1398" xr:uid="{00000000-0005-0000-0000-00006F050000}"/>
    <cellStyle name="쉼표 [0] 8" xfId="1399" xr:uid="{00000000-0005-0000-0000-000070050000}"/>
    <cellStyle name="쉼표 [0] 9" xfId="1400" xr:uid="{00000000-0005-0000-0000-000071050000}"/>
    <cellStyle name="스타일 1" xfId="1401" xr:uid="{00000000-0005-0000-0000-000072050000}"/>
    <cellStyle name="연결된 셀 2" xfId="1402" xr:uid="{00000000-0005-0000-0000-000073050000}"/>
    <cellStyle name="요약 2" xfId="1403" xr:uid="{00000000-0005-0000-0000-000074050000}"/>
    <cellStyle name="입력 2" xfId="1404" xr:uid="{00000000-0005-0000-0000-000075050000}"/>
    <cellStyle name="자리수" xfId="1405" xr:uid="{00000000-0005-0000-0000-000076050000}"/>
    <cellStyle name="자리수0" xfId="1406" xr:uid="{00000000-0005-0000-0000-000077050000}"/>
    <cellStyle name="제목 1 2" xfId="1407" xr:uid="{00000000-0005-0000-0000-000078050000}"/>
    <cellStyle name="제목 2 2" xfId="1408" xr:uid="{00000000-0005-0000-0000-000079050000}"/>
    <cellStyle name="제목 3 2" xfId="1409" xr:uid="{00000000-0005-0000-0000-00007A050000}"/>
    <cellStyle name="제목 4 2" xfId="1410" xr:uid="{00000000-0005-0000-0000-00007B050000}"/>
    <cellStyle name="제목 5" xfId="1411" xr:uid="{00000000-0005-0000-0000-00007C050000}"/>
    <cellStyle name="좋음 2" xfId="1412" xr:uid="{00000000-0005-0000-0000-00007D050000}"/>
    <cellStyle name="출력 2" xfId="1413" xr:uid="{00000000-0005-0000-0000-00007E050000}"/>
    <cellStyle name="콤마 [0]_보류" xfId="1414" xr:uid="{00000000-0005-0000-0000-00007F050000}"/>
    <cellStyle name="콤마_보류" xfId="1415" xr:uid="{00000000-0005-0000-0000-000080050000}"/>
    <cellStyle name="통화 [0] 2" xfId="1416" xr:uid="{00000000-0005-0000-0000-000081050000}"/>
    <cellStyle name="통화 [0] 2 2" xfId="1417" xr:uid="{00000000-0005-0000-0000-000082050000}"/>
    <cellStyle name="통화 [0] 2 3" xfId="1418" xr:uid="{00000000-0005-0000-0000-000083050000}"/>
    <cellStyle name="통화 [0] 2 4" xfId="1419" xr:uid="{00000000-0005-0000-0000-000084050000}"/>
    <cellStyle name="통화 [0] 2 5" xfId="1420" xr:uid="{00000000-0005-0000-0000-000085050000}"/>
    <cellStyle name="통화 [0] 2 6" xfId="1421" xr:uid="{00000000-0005-0000-0000-000086050000}"/>
    <cellStyle name="통화 [0] 2 7" xfId="1422" xr:uid="{00000000-0005-0000-0000-000087050000}"/>
    <cellStyle name="통화 [0] 2 8" xfId="1423" xr:uid="{00000000-0005-0000-0000-000088050000}"/>
    <cellStyle name="통화 [0] 2 9" xfId="1424" xr:uid="{00000000-0005-0000-0000-000089050000}"/>
    <cellStyle name="퍼센트" xfId="1425" xr:uid="{00000000-0005-0000-0000-00008A050000}"/>
    <cellStyle name="표준" xfId="0" builtinId="0"/>
    <cellStyle name="표준 10" xfId="1426" xr:uid="{00000000-0005-0000-0000-00008C050000}"/>
    <cellStyle name="표준 11" xfId="3071" xr:uid="{00000000-0005-0000-0000-00008D050000}"/>
    <cellStyle name="표준 2" xfId="2" xr:uid="{00000000-0005-0000-0000-00008E050000}"/>
    <cellStyle name="표준 2 10" xfId="1428" xr:uid="{00000000-0005-0000-0000-00008F050000}"/>
    <cellStyle name="표준 2 100" xfId="1429" xr:uid="{00000000-0005-0000-0000-000090050000}"/>
    <cellStyle name="표준 2 101" xfId="1430" xr:uid="{00000000-0005-0000-0000-000091050000}"/>
    <cellStyle name="표준 2 102" xfId="1431" xr:uid="{00000000-0005-0000-0000-000092050000}"/>
    <cellStyle name="표준 2 103" xfId="1432" xr:uid="{00000000-0005-0000-0000-000093050000}"/>
    <cellStyle name="표준 2 104" xfId="1433" xr:uid="{00000000-0005-0000-0000-000094050000}"/>
    <cellStyle name="표준 2 105" xfId="1434" xr:uid="{00000000-0005-0000-0000-000095050000}"/>
    <cellStyle name="표준 2 106" xfId="1435" xr:uid="{00000000-0005-0000-0000-000096050000}"/>
    <cellStyle name="표준 2 107" xfId="1436" xr:uid="{00000000-0005-0000-0000-000097050000}"/>
    <cellStyle name="표준 2 108" xfId="1437" xr:uid="{00000000-0005-0000-0000-000098050000}"/>
    <cellStyle name="표준 2 109" xfId="1438" xr:uid="{00000000-0005-0000-0000-000099050000}"/>
    <cellStyle name="표준 2 11" xfId="1439" xr:uid="{00000000-0005-0000-0000-00009A050000}"/>
    <cellStyle name="표준 2 110" xfId="1440" xr:uid="{00000000-0005-0000-0000-00009B050000}"/>
    <cellStyle name="표준 2 111" xfId="1441" xr:uid="{00000000-0005-0000-0000-00009C050000}"/>
    <cellStyle name="표준 2 112" xfId="1442" xr:uid="{00000000-0005-0000-0000-00009D050000}"/>
    <cellStyle name="표준 2 113" xfId="1443" xr:uid="{00000000-0005-0000-0000-00009E050000}"/>
    <cellStyle name="표준 2 114" xfId="1427" xr:uid="{00000000-0005-0000-0000-00009F050000}"/>
    <cellStyle name="표준 2 12" xfId="1444" xr:uid="{00000000-0005-0000-0000-0000A0050000}"/>
    <cellStyle name="표준 2 13" xfId="1445" xr:uid="{00000000-0005-0000-0000-0000A1050000}"/>
    <cellStyle name="표준 2 14" xfId="1446" xr:uid="{00000000-0005-0000-0000-0000A2050000}"/>
    <cellStyle name="표준 2 15" xfId="1447" xr:uid="{00000000-0005-0000-0000-0000A3050000}"/>
    <cellStyle name="표준 2 16" xfId="1448" xr:uid="{00000000-0005-0000-0000-0000A4050000}"/>
    <cellStyle name="표준 2 17" xfId="1449" xr:uid="{00000000-0005-0000-0000-0000A5050000}"/>
    <cellStyle name="표준 2 18" xfId="1450" xr:uid="{00000000-0005-0000-0000-0000A6050000}"/>
    <cellStyle name="표준 2 19" xfId="1451" xr:uid="{00000000-0005-0000-0000-0000A7050000}"/>
    <cellStyle name="표준 2 2" xfId="3" xr:uid="{00000000-0005-0000-0000-0000A8050000}"/>
    <cellStyle name="표준 2 2 10" xfId="1453" xr:uid="{00000000-0005-0000-0000-0000A9050000}"/>
    <cellStyle name="표준 2 2 11" xfId="1452" xr:uid="{00000000-0005-0000-0000-0000AA050000}"/>
    <cellStyle name="표준 2 2 2" xfId="1454" xr:uid="{00000000-0005-0000-0000-0000AB050000}"/>
    <cellStyle name="표준 2 2 3" xfId="1455" xr:uid="{00000000-0005-0000-0000-0000AC050000}"/>
    <cellStyle name="표준 2 2 4" xfId="1456" xr:uid="{00000000-0005-0000-0000-0000AD050000}"/>
    <cellStyle name="표준 2 2 5" xfId="1457" xr:uid="{00000000-0005-0000-0000-0000AE050000}"/>
    <cellStyle name="표준 2 2 6" xfId="1458" xr:uid="{00000000-0005-0000-0000-0000AF050000}"/>
    <cellStyle name="표준 2 2 7" xfId="1459" xr:uid="{00000000-0005-0000-0000-0000B0050000}"/>
    <cellStyle name="표준 2 2 8" xfId="1460" xr:uid="{00000000-0005-0000-0000-0000B1050000}"/>
    <cellStyle name="표준 2 2 9" xfId="1461" xr:uid="{00000000-0005-0000-0000-0000B2050000}"/>
    <cellStyle name="표준 2 20" xfId="1462" xr:uid="{00000000-0005-0000-0000-0000B3050000}"/>
    <cellStyle name="표준 2 21" xfId="1463" xr:uid="{00000000-0005-0000-0000-0000B4050000}"/>
    <cellStyle name="표준 2 22" xfId="1464" xr:uid="{00000000-0005-0000-0000-0000B5050000}"/>
    <cellStyle name="표준 2 23" xfId="1465" xr:uid="{00000000-0005-0000-0000-0000B6050000}"/>
    <cellStyle name="표준 2 24" xfId="1466" xr:uid="{00000000-0005-0000-0000-0000B7050000}"/>
    <cellStyle name="표준 2 25" xfId="1467" xr:uid="{00000000-0005-0000-0000-0000B8050000}"/>
    <cellStyle name="표준 2 26" xfId="1468" xr:uid="{00000000-0005-0000-0000-0000B9050000}"/>
    <cellStyle name="표준 2 27" xfId="1469" xr:uid="{00000000-0005-0000-0000-0000BA050000}"/>
    <cellStyle name="표준 2 28" xfId="1470" xr:uid="{00000000-0005-0000-0000-0000BB050000}"/>
    <cellStyle name="표준 2 29" xfId="1471" xr:uid="{00000000-0005-0000-0000-0000BC050000}"/>
    <cellStyle name="표준 2 3" xfId="1472" xr:uid="{00000000-0005-0000-0000-0000BD050000}"/>
    <cellStyle name="표준 2 3 2" xfId="1473" xr:uid="{00000000-0005-0000-0000-0000BE050000}"/>
    <cellStyle name="표준 2 30" xfId="1474" xr:uid="{00000000-0005-0000-0000-0000BF050000}"/>
    <cellStyle name="표준 2 31" xfId="1475" xr:uid="{00000000-0005-0000-0000-0000C0050000}"/>
    <cellStyle name="표준 2 32" xfId="1476" xr:uid="{00000000-0005-0000-0000-0000C1050000}"/>
    <cellStyle name="표준 2 33" xfId="1477" xr:uid="{00000000-0005-0000-0000-0000C2050000}"/>
    <cellStyle name="표준 2 34" xfId="1478" xr:uid="{00000000-0005-0000-0000-0000C3050000}"/>
    <cellStyle name="표준 2 35" xfId="1479" xr:uid="{00000000-0005-0000-0000-0000C4050000}"/>
    <cellStyle name="표준 2 36" xfId="1480" xr:uid="{00000000-0005-0000-0000-0000C5050000}"/>
    <cellStyle name="표준 2 37" xfId="1481" xr:uid="{00000000-0005-0000-0000-0000C6050000}"/>
    <cellStyle name="표준 2 38" xfId="1482" xr:uid="{00000000-0005-0000-0000-0000C7050000}"/>
    <cellStyle name="표준 2 39" xfId="1483" xr:uid="{00000000-0005-0000-0000-0000C8050000}"/>
    <cellStyle name="표준 2 4" xfId="1484" xr:uid="{00000000-0005-0000-0000-0000C9050000}"/>
    <cellStyle name="표준 2 40" xfId="1485" xr:uid="{00000000-0005-0000-0000-0000CA050000}"/>
    <cellStyle name="표준 2 41" xfId="1486" xr:uid="{00000000-0005-0000-0000-0000CB050000}"/>
    <cellStyle name="표준 2 42" xfId="1487" xr:uid="{00000000-0005-0000-0000-0000CC050000}"/>
    <cellStyle name="표준 2 43" xfId="1488" xr:uid="{00000000-0005-0000-0000-0000CD050000}"/>
    <cellStyle name="표준 2 44" xfId="1489" xr:uid="{00000000-0005-0000-0000-0000CE050000}"/>
    <cellStyle name="표준 2 45" xfId="1490" xr:uid="{00000000-0005-0000-0000-0000CF050000}"/>
    <cellStyle name="표준 2 46" xfId="1491" xr:uid="{00000000-0005-0000-0000-0000D0050000}"/>
    <cellStyle name="표준 2 47" xfId="1492" xr:uid="{00000000-0005-0000-0000-0000D1050000}"/>
    <cellStyle name="표준 2 48" xfId="1493" xr:uid="{00000000-0005-0000-0000-0000D2050000}"/>
    <cellStyle name="표준 2 49" xfId="1494" xr:uid="{00000000-0005-0000-0000-0000D3050000}"/>
    <cellStyle name="표준 2 5" xfId="1495" xr:uid="{00000000-0005-0000-0000-0000D4050000}"/>
    <cellStyle name="표준 2 50" xfId="1496" xr:uid="{00000000-0005-0000-0000-0000D5050000}"/>
    <cellStyle name="표준 2 51" xfId="1497" xr:uid="{00000000-0005-0000-0000-0000D6050000}"/>
    <cellStyle name="표준 2 52" xfId="1498" xr:uid="{00000000-0005-0000-0000-0000D7050000}"/>
    <cellStyle name="표준 2 53" xfId="1499" xr:uid="{00000000-0005-0000-0000-0000D8050000}"/>
    <cellStyle name="표준 2 54" xfId="1500" xr:uid="{00000000-0005-0000-0000-0000D9050000}"/>
    <cellStyle name="표준 2 55" xfId="1501" xr:uid="{00000000-0005-0000-0000-0000DA050000}"/>
    <cellStyle name="표준 2 56" xfId="1502" xr:uid="{00000000-0005-0000-0000-0000DB050000}"/>
    <cellStyle name="표준 2 57" xfId="1503" xr:uid="{00000000-0005-0000-0000-0000DC050000}"/>
    <cellStyle name="표준 2 58" xfId="1504" xr:uid="{00000000-0005-0000-0000-0000DD050000}"/>
    <cellStyle name="표준 2 59" xfId="1505" xr:uid="{00000000-0005-0000-0000-0000DE050000}"/>
    <cellStyle name="표준 2 6" xfId="1506" xr:uid="{00000000-0005-0000-0000-0000DF050000}"/>
    <cellStyle name="표준 2 60" xfId="1507" xr:uid="{00000000-0005-0000-0000-0000E0050000}"/>
    <cellStyle name="표준 2 61" xfId="1508" xr:uid="{00000000-0005-0000-0000-0000E1050000}"/>
    <cellStyle name="표준 2 62" xfId="1509" xr:uid="{00000000-0005-0000-0000-0000E2050000}"/>
    <cellStyle name="표준 2 63" xfId="1510" xr:uid="{00000000-0005-0000-0000-0000E3050000}"/>
    <cellStyle name="표준 2 64" xfId="1511" xr:uid="{00000000-0005-0000-0000-0000E4050000}"/>
    <cellStyle name="표준 2 65" xfId="1512" xr:uid="{00000000-0005-0000-0000-0000E5050000}"/>
    <cellStyle name="표준 2 66" xfId="1513" xr:uid="{00000000-0005-0000-0000-0000E6050000}"/>
    <cellStyle name="표준 2 67" xfId="1514" xr:uid="{00000000-0005-0000-0000-0000E7050000}"/>
    <cellStyle name="표준 2 68" xfId="1515" xr:uid="{00000000-0005-0000-0000-0000E8050000}"/>
    <cellStyle name="표준 2 69" xfId="1516" xr:uid="{00000000-0005-0000-0000-0000E9050000}"/>
    <cellStyle name="표준 2 7" xfId="1517" xr:uid="{00000000-0005-0000-0000-0000EA050000}"/>
    <cellStyle name="표준 2 70" xfId="1518" xr:uid="{00000000-0005-0000-0000-0000EB050000}"/>
    <cellStyle name="표준 2 71" xfId="1519" xr:uid="{00000000-0005-0000-0000-0000EC050000}"/>
    <cellStyle name="표준 2 72" xfId="1520" xr:uid="{00000000-0005-0000-0000-0000ED050000}"/>
    <cellStyle name="표준 2 73" xfId="1521" xr:uid="{00000000-0005-0000-0000-0000EE050000}"/>
    <cellStyle name="표준 2 74" xfId="1522" xr:uid="{00000000-0005-0000-0000-0000EF050000}"/>
    <cellStyle name="표준 2 75" xfId="1523" xr:uid="{00000000-0005-0000-0000-0000F0050000}"/>
    <cellStyle name="표준 2 76" xfId="1524" xr:uid="{00000000-0005-0000-0000-0000F1050000}"/>
    <cellStyle name="표준 2 77" xfId="1525" xr:uid="{00000000-0005-0000-0000-0000F2050000}"/>
    <cellStyle name="표준 2 78" xfId="1526" xr:uid="{00000000-0005-0000-0000-0000F3050000}"/>
    <cellStyle name="표준 2 79" xfId="1527" xr:uid="{00000000-0005-0000-0000-0000F4050000}"/>
    <cellStyle name="표준 2 8" xfId="1528" xr:uid="{00000000-0005-0000-0000-0000F5050000}"/>
    <cellStyle name="표준 2 80" xfId="1529" xr:uid="{00000000-0005-0000-0000-0000F6050000}"/>
    <cellStyle name="표준 2 81" xfId="1530" xr:uid="{00000000-0005-0000-0000-0000F7050000}"/>
    <cellStyle name="표준 2 82" xfId="1531" xr:uid="{00000000-0005-0000-0000-0000F8050000}"/>
    <cellStyle name="표준 2 83" xfId="1532" xr:uid="{00000000-0005-0000-0000-0000F9050000}"/>
    <cellStyle name="표준 2 84" xfId="1533" xr:uid="{00000000-0005-0000-0000-0000FA050000}"/>
    <cellStyle name="표준 2 85" xfId="1534" xr:uid="{00000000-0005-0000-0000-0000FB050000}"/>
    <cellStyle name="표준 2 86" xfId="1535" xr:uid="{00000000-0005-0000-0000-0000FC050000}"/>
    <cellStyle name="표준 2 87" xfId="1536" xr:uid="{00000000-0005-0000-0000-0000FD050000}"/>
    <cellStyle name="표준 2 88" xfId="1537" xr:uid="{00000000-0005-0000-0000-0000FE050000}"/>
    <cellStyle name="표준 2 89" xfId="1538" xr:uid="{00000000-0005-0000-0000-0000FF050000}"/>
    <cellStyle name="표준 2 9" xfId="1539" xr:uid="{00000000-0005-0000-0000-000000060000}"/>
    <cellStyle name="표준 2 90" xfId="1540" xr:uid="{00000000-0005-0000-0000-000001060000}"/>
    <cellStyle name="표준 2 91" xfId="1541" xr:uid="{00000000-0005-0000-0000-000002060000}"/>
    <cellStyle name="표준 2 92" xfId="1542" xr:uid="{00000000-0005-0000-0000-000003060000}"/>
    <cellStyle name="표준 2 93" xfId="1543" xr:uid="{00000000-0005-0000-0000-000004060000}"/>
    <cellStyle name="표준 2 94" xfId="1544" xr:uid="{00000000-0005-0000-0000-000005060000}"/>
    <cellStyle name="표준 2 95" xfId="1545" xr:uid="{00000000-0005-0000-0000-000006060000}"/>
    <cellStyle name="표준 2 96" xfId="1546" xr:uid="{00000000-0005-0000-0000-000007060000}"/>
    <cellStyle name="표준 2 97" xfId="1547" xr:uid="{00000000-0005-0000-0000-000008060000}"/>
    <cellStyle name="표준 2 98" xfId="1548" xr:uid="{00000000-0005-0000-0000-000009060000}"/>
    <cellStyle name="표준 2 99" xfId="1549" xr:uid="{00000000-0005-0000-0000-00000A060000}"/>
    <cellStyle name="표준 3" xfId="1550" xr:uid="{00000000-0005-0000-0000-00000B060000}"/>
    <cellStyle name="표준 3 10" xfId="1551" xr:uid="{00000000-0005-0000-0000-00000C060000}"/>
    <cellStyle name="표준 3 10 10" xfId="1552" xr:uid="{00000000-0005-0000-0000-00000D060000}"/>
    <cellStyle name="표준 3 10 11" xfId="1553" xr:uid="{00000000-0005-0000-0000-00000E060000}"/>
    <cellStyle name="표준 3 10 12" xfId="1554" xr:uid="{00000000-0005-0000-0000-00000F060000}"/>
    <cellStyle name="표준 3 10 2" xfId="1555" xr:uid="{00000000-0005-0000-0000-000010060000}"/>
    <cellStyle name="표준 3 10 2 2" xfId="1556" xr:uid="{00000000-0005-0000-0000-000011060000}"/>
    <cellStyle name="표준 3 10 2 2 2" xfId="1557" xr:uid="{00000000-0005-0000-0000-000012060000}"/>
    <cellStyle name="표준 3 10 2 3" xfId="1558" xr:uid="{00000000-0005-0000-0000-000013060000}"/>
    <cellStyle name="표준 3 10 3" xfId="1559" xr:uid="{00000000-0005-0000-0000-000014060000}"/>
    <cellStyle name="표준 3 10 3 2" xfId="1560" xr:uid="{00000000-0005-0000-0000-000015060000}"/>
    <cellStyle name="표준 3 10 4" xfId="1561" xr:uid="{00000000-0005-0000-0000-000016060000}"/>
    <cellStyle name="표준 3 10 5" xfId="1562" xr:uid="{00000000-0005-0000-0000-000017060000}"/>
    <cellStyle name="표준 3 10 6" xfId="1563" xr:uid="{00000000-0005-0000-0000-000018060000}"/>
    <cellStyle name="표준 3 10 7" xfId="1564" xr:uid="{00000000-0005-0000-0000-000019060000}"/>
    <cellStyle name="표준 3 10 8" xfId="1565" xr:uid="{00000000-0005-0000-0000-00001A060000}"/>
    <cellStyle name="표준 3 10 9" xfId="1566" xr:uid="{00000000-0005-0000-0000-00001B060000}"/>
    <cellStyle name="표준 3 100" xfId="1567" xr:uid="{00000000-0005-0000-0000-00001C060000}"/>
    <cellStyle name="표준 3 101" xfId="1568" xr:uid="{00000000-0005-0000-0000-00001D060000}"/>
    <cellStyle name="표준 3 102" xfId="1569" xr:uid="{00000000-0005-0000-0000-00001E060000}"/>
    <cellStyle name="표준 3 103" xfId="1570" xr:uid="{00000000-0005-0000-0000-00001F060000}"/>
    <cellStyle name="표준 3 104" xfId="1571" xr:uid="{00000000-0005-0000-0000-000020060000}"/>
    <cellStyle name="표준 3 105" xfId="1572" xr:uid="{00000000-0005-0000-0000-000021060000}"/>
    <cellStyle name="표준 3 106" xfId="1573" xr:uid="{00000000-0005-0000-0000-000022060000}"/>
    <cellStyle name="표준 3 107" xfId="1574" xr:uid="{00000000-0005-0000-0000-000023060000}"/>
    <cellStyle name="표준 3 11" xfId="1575" xr:uid="{00000000-0005-0000-0000-000024060000}"/>
    <cellStyle name="표준 3 11 10" xfId="1576" xr:uid="{00000000-0005-0000-0000-000025060000}"/>
    <cellStyle name="표준 3 11 11" xfId="1577" xr:uid="{00000000-0005-0000-0000-000026060000}"/>
    <cellStyle name="표준 3 11 12" xfId="1578" xr:uid="{00000000-0005-0000-0000-000027060000}"/>
    <cellStyle name="표준 3 11 2" xfId="1579" xr:uid="{00000000-0005-0000-0000-000028060000}"/>
    <cellStyle name="표준 3 11 2 2" xfId="1580" xr:uid="{00000000-0005-0000-0000-000029060000}"/>
    <cellStyle name="표준 3 11 2 2 2" xfId="1581" xr:uid="{00000000-0005-0000-0000-00002A060000}"/>
    <cellStyle name="표준 3 11 2 3" xfId="1582" xr:uid="{00000000-0005-0000-0000-00002B060000}"/>
    <cellStyle name="표준 3 11 3" xfId="1583" xr:uid="{00000000-0005-0000-0000-00002C060000}"/>
    <cellStyle name="표준 3 11 3 2" xfId="1584" xr:uid="{00000000-0005-0000-0000-00002D060000}"/>
    <cellStyle name="표준 3 11 4" xfId="1585" xr:uid="{00000000-0005-0000-0000-00002E060000}"/>
    <cellStyle name="표준 3 11 5" xfId="1586" xr:uid="{00000000-0005-0000-0000-00002F060000}"/>
    <cellStyle name="표준 3 11 6" xfId="1587" xr:uid="{00000000-0005-0000-0000-000030060000}"/>
    <cellStyle name="표준 3 11 7" xfId="1588" xr:uid="{00000000-0005-0000-0000-000031060000}"/>
    <cellStyle name="표준 3 11 8" xfId="1589" xr:uid="{00000000-0005-0000-0000-000032060000}"/>
    <cellStyle name="표준 3 11 9" xfId="1590" xr:uid="{00000000-0005-0000-0000-000033060000}"/>
    <cellStyle name="표준 3 12" xfId="1591" xr:uid="{00000000-0005-0000-0000-000034060000}"/>
    <cellStyle name="표준 3 12 10" xfId="1592" xr:uid="{00000000-0005-0000-0000-000035060000}"/>
    <cellStyle name="표준 3 12 11" xfId="1593" xr:uid="{00000000-0005-0000-0000-000036060000}"/>
    <cellStyle name="표준 3 12 12" xfId="1594" xr:uid="{00000000-0005-0000-0000-000037060000}"/>
    <cellStyle name="표준 3 12 2" xfId="1595" xr:uid="{00000000-0005-0000-0000-000038060000}"/>
    <cellStyle name="표준 3 12 2 2" xfId="1596" xr:uid="{00000000-0005-0000-0000-000039060000}"/>
    <cellStyle name="표준 3 12 2 2 2" xfId="1597" xr:uid="{00000000-0005-0000-0000-00003A060000}"/>
    <cellStyle name="표준 3 12 2 3" xfId="1598" xr:uid="{00000000-0005-0000-0000-00003B060000}"/>
    <cellStyle name="표준 3 12 3" xfId="1599" xr:uid="{00000000-0005-0000-0000-00003C060000}"/>
    <cellStyle name="표준 3 12 3 2" xfId="1600" xr:uid="{00000000-0005-0000-0000-00003D060000}"/>
    <cellStyle name="표준 3 12 4" xfId="1601" xr:uid="{00000000-0005-0000-0000-00003E060000}"/>
    <cellStyle name="표준 3 12 5" xfId="1602" xr:uid="{00000000-0005-0000-0000-00003F060000}"/>
    <cellStyle name="표준 3 12 6" xfId="1603" xr:uid="{00000000-0005-0000-0000-000040060000}"/>
    <cellStyle name="표준 3 12 7" xfId="1604" xr:uid="{00000000-0005-0000-0000-000041060000}"/>
    <cellStyle name="표준 3 12 8" xfId="1605" xr:uid="{00000000-0005-0000-0000-000042060000}"/>
    <cellStyle name="표준 3 12 9" xfId="1606" xr:uid="{00000000-0005-0000-0000-000043060000}"/>
    <cellStyle name="표준 3 13" xfId="1607" xr:uid="{00000000-0005-0000-0000-000044060000}"/>
    <cellStyle name="표준 3 13 10" xfId="1608" xr:uid="{00000000-0005-0000-0000-000045060000}"/>
    <cellStyle name="표준 3 13 11" xfId="1609" xr:uid="{00000000-0005-0000-0000-000046060000}"/>
    <cellStyle name="표준 3 13 12" xfId="1610" xr:uid="{00000000-0005-0000-0000-000047060000}"/>
    <cellStyle name="표준 3 13 2" xfId="1611" xr:uid="{00000000-0005-0000-0000-000048060000}"/>
    <cellStyle name="표준 3 13 2 2" xfId="1612" xr:uid="{00000000-0005-0000-0000-000049060000}"/>
    <cellStyle name="표준 3 13 2 2 2" xfId="1613" xr:uid="{00000000-0005-0000-0000-00004A060000}"/>
    <cellStyle name="표준 3 13 2 3" xfId="1614" xr:uid="{00000000-0005-0000-0000-00004B060000}"/>
    <cellStyle name="표준 3 13 3" xfId="1615" xr:uid="{00000000-0005-0000-0000-00004C060000}"/>
    <cellStyle name="표준 3 13 3 2" xfId="1616" xr:uid="{00000000-0005-0000-0000-00004D060000}"/>
    <cellStyle name="표준 3 13 4" xfId="1617" xr:uid="{00000000-0005-0000-0000-00004E060000}"/>
    <cellStyle name="표준 3 13 5" xfId="1618" xr:uid="{00000000-0005-0000-0000-00004F060000}"/>
    <cellStyle name="표준 3 13 6" xfId="1619" xr:uid="{00000000-0005-0000-0000-000050060000}"/>
    <cellStyle name="표준 3 13 7" xfId="1620" xr:uid="{00000000-0005-0000-0000-000051060000}"/>
    <cellStyle name="표준 3 13 8" xfId="1621" xr:uid="{00000000-0005-0000-0000-000052060000}"/>
    <cellStyle name="표준 3 13 9" xfId="1622" xr:uid="{00000000-0005-0000-0000-000053060000}"/>
    <cellStyle name="표준 3 14" xfId="1623" xr:uid="{00000000-0005-0000-0000-000054060000}"/>
    <cellStyle name="표준 3 14 10" xfId="1624" xr:uid="{00000000-0005-0000-0000-000055060000}"/>
    <cellStyle name="표준 3 14 11" xfId="1625" xr:uid="{00000000-0005-0000-0000-000056060000}"/>
    <cellStyle name="표준 3 14 12" xfId="1626" xr:uid="{00000000-0005-0000-0000-000057060000}"/>
    <cellStyle name="표준 3 14 2" xfId="1627" xr:uid="{00000000-0005-0000-0000-000058060000}"/>
    <cellStyle name="표준 3 14 2 2" xfId="1628" xr:uid="{00000000-0005-0000-0000-000059060000}"/>
    <cellStyle name="표준 3 14 2 2 2" xfId="1629" xr:uid="{00000000-0005-0000-0000-00005A060000}"/>
    <cellStyle name="표준 3 14 2 3" xfId="1630" xr:uid="{00000000-0005-0000-0000-00005B060000}"/>
    <cellStyle name="표준 3 14 3" xfId="1631" xr:uid="{00000000-0005-0000-0000-00005C060000}"/>
    <cellStyle name="표준 3 14 3 2" xfId="1632" xr:uid="{00000000-0005-0000-0000-00005D060000}"/>
    <cellStyle name="표준 3 14 4" xfId="1633" xr:uid="{00000000-0005-0000-0000-00005E060000}"/>
    <cellStyle name="표준 3 14 5" xfId="1634" xr:uid="{00000000-0005-0000-0000-00005F060000}"/>
    <cellStyle name="표준 3 14 6" xfId="1635" xr:uid="{00000000-0005-0000-0000-000060060000}"/>
    <cellStyle name="표준 3 14 7" xfId="1636" xr:uid="{00000000-0005-0000-0000-000061060000}"/>
    <cellStyle name="표준 3 14 8" xfId="1637" xr:uid="{00000000-0005-0000-0000-000062060000}"/>
    <cellStyle name="표준 3 14 9" xfId="1638" xr:uid="{00000000-0005-0000-0000-000063060000}"/>
    <cellStyle name="표준 3 15" xfId="1639" xr:uid="{00000000-0005-0000-0000-000064060000}"/>
    <cellStyle name="표준 3 15 10" xfId="1640" xr:uid="{00000000-0005-0000-0000-000065060000}"/>
    <cellStyle name="표준 3 15 11" xfId="1641" xr:uid="{00000000-0005-0000-0000-000066060000}"/>
    <cellStyle name="표준 3 15 12" xfId="1642" xr:uid="{00000000-0005-0000-0000-000067060000}"/>
    <cellStyle name="표준 3 15 2" xfId="1643" xr:uid="{00000000-0005-0000-0000-000068060000}"/>
    <cellStyle name="표준 3 15 2 2" xfId="1644" xr:uid="{00000000-0005-0000-0000-000069060000}"/>
    <cellStyle name="표준 3 15 2 2 2" xfId="1645" xr:uid="{00000000-0005-0000-0000-00006A060000}"/>
    <cellStyle name="표준 3 15 2 3" xfId="1646" xr:uid="{00000000-0005-0000-0000-00006B060000}"/>
    <cellStyle name="표준 3 15 3" xfId="1647" xr:uid="{00000000-0005-0000-0000-00006C060000}"/>
    <cellStyle name="표준 3 15 3 2" xfId="1648" xr:uid="{00000000-0005-0000-0000-00006D060000}"/>
    <cellStyle name="표준 3 15 4" xfId="1649" xr:uid="{00000000-0005-0000-0000-00006E060000}"/>
    <cellStyle name="표준 3 15 5" xfId="1650" xr:uid="{00000000-0005-0000-0000-00006F060000}"/>
    <cellStyle name="표준 3 15 6" xfId="1651" xr:uid="{00000000-0005-0000-0000-000070060000}"/>
    <cellStyle name="표준 3 15 7" xfId="1652" xr:uid="{00000000-0005-0000-0000-000071060000}"/>
    <cellStyle name="표준 3 15 8" xfId="1653" xr:uid="{00000000-0005-0000-0000-000072060000}"/>
    <cellStyle name="표준 3 15 9" xfId="1654" xr:uid="{00000000-0005-0000-0000-000073060000}"/>
    <cellStyle name="표준 3 16" xfId="1655" xr:uid="{00000000-0005-0000-0000-000074060000}"/>
    <cellStyle name="표준 3 16 10" xfId="1656" xr:uid="{00000000-0005-0000-0000-000075060000}"/>
    <cellStyle name="표준 3 16 11" xfId="1657" xr:uid="{00000000-0005-0000-0000-000076060000}"/>
    <cellStyle name="표준 3 16 12" xfId="1658" xr:uid="{00000000-0005-0000-0000-000077060000}"/>
    <cellStyle name="표준 3 16 2" xfId="1659" xr:uid="{00000000-0005-0000-0000-000078060000}"/>
    <cellStyle name="표준 3 16 2 2" xfId="1660" xr:uid="{00000000-0005-0000-0000-000079060000}"/>
    <cellStyle name="표준 3 16 2 2 2" xfId="1661" xr:uid="{00000000-0005-0000-0000-00007A060000}"/>
    <cellStyle name="표준 3 16 2 3" xfId="1662" xr:uid="{00000000-0005-0000-0000-00007B060000}"/>
    <cellStyle name="표준 3 16 3" xfId="1663" xr:uid="{00000000-0005-0000-0000-00007C060000}"/>
    <cellStyle name="표준 3 16 3 2" xfId="1664" xr:uid="{00000000-0005-0000-0000-00007D060000}"/>
    <cellStyle name="표준 3 16 4" xfId="1665" xr:uid="{00000000-0005-0000-0000-00007E060000}"/>
    <cellStyle name="표준 3 16 5" xfId="1666" xr:uid="{00000000-0005-0000-0000-00007F060000}"/>
    <cellStyle name="표준 3 16 6" xfId="1667" xr:uid="{00000000-0005-0000-0000-000080060000}"/>
    <cellStyle name="표준 3 16 7" xfId="1668" xr:uid="{00000000-0005-0000-0000-000081060000}"/>
    <cellStyle name="표준 3 16 8" xfId="1669" xr:uid="{00000000-0005-0000-0000-000082060000}"/>
    <cellStyle name="표준 3 16 9" xfId="1670" xr:uid="{00000000-0005-0000-0000-000083060000}"/>
    <cellStyle name="표준 3 17" xfId="1671" xr:uid="{00000000-0005-0000-0000-000084060000}"/>
    <cellStyle name="표준 3 17 10" xfId="1672" xr:uid="{00000000-0005-0000-0000-000085060000}"/>
    <cellStyle name="표준 3 17 11" xfId="1673" xr:uid="{00000000-0005-0000-0000-000086060000}"/>
    <cellStyle name="표준 3 17 12" xfId="1674" xr:uid="{00000000-0005-0000-0000-000087060000}"/>
    <cellStyle name="표준 3 17 2" xfId="1675" xr:uid="{00000000-0005-0000-0000-000088060000}"/>
    <cellStyle name="표준 3 17 2 2" xfId="1676" xr:uid="{00000000-0005-0000-0000-000089060000}"/>
    <cellStyle name="표준 3 17 2 2 2" xfId="1677" xr:uid="{00000000-0005-0000-0000-00008A060000}"/>
    <cellStyle name="표준 3 17 2 3" xfId="1678" xr:uid="{00000000-0005-0000-0000-00008B060000}"/>
    <cellStyle name="표준 3 17 3" xfId="1679" xr:uid="{00000000-0005-0000-0000-00008C060000}"/>
    <cellStyle name="표준 3 17 3 2" xfId="1680" xr:uid="{00000000-0005-0000-0000-00008D060000}"/>
    <cellStyle name="표준 3 17 4" xfId="1681" xr:uid="{00000000-0005-0000-0000-00008E060000}"/>
    <cellStyle name="표준 3 17 5" xfId="1682" xr:uid="{00000000-0005-0000-0000-00008F060000}"/>
    <cellStyle name="표준 3 17 6" xfId="1683" xr:uid="{00000000-0005-0000-0000-000090060000}"/>
    <cellStyle name="표준 3 17 7" xfId="1684" xr:uid="{00000000-0005-0000-0000-000091060000}"/>
    <cellStyle name="표준 3 17 8" xfId="1685" xr:uid="{00000000-0005-0000-0000-000092060000}"/>
    <cellStyle name="표준 3 17 9" xfId="1686" xr:uid="{00000000-0005-0000-0000-000093060000}"/>
    <cellStyle name="표준 3 18" xfId="1687" xr:uid="{00000000-0005-0000-0000-000094060000}"/>
    <cellStyle name="표준 3 18 10" xfId="1688" xr:uid="{00000000-0005-0000-0000-000095060000}"/>
    <cellStyle name="표준 3 18 11" xfId="1689" xr:uid="{00000000-0005-0000-0000-000096060000}"/>
    <cellStyle name="표준 3 18 12" xfId="1690" xr:uid="{00000000-0005-0000-0000-000097060000}"/>
    <cellStyle name="표준 3 18 2" xfId="1691" xr:uid="{00000000-0005-0000-0000-000098060000}"/>
    <cellStyle name="표준 3 18 2 2" xfId="1692" xr:uid="{00000000-0005-0000-0000-000099060000}"/>
    <cellStyle name="표준 3 18 2 2 2" xfId="1693" xr:uid="{00000000-0005-0000-0000-00009A060000}"/>
    <cellStyle name="표준 3 18 2 3" xfId="1694" xr:uid="{00000000-0005-0000-0000-00009B060000}"/>
    <cellStyle name="표준 3 18 3" xfId="1695" xr:uid="{00000000-0005-0000-0000-00009C060000}"/>
    <cellStyle name="표준 3 18 3 2" xfId="1696" xr:uid="{00000000-0005-0000-0000-00009D060000}"/>
    <cellStyle name="표준 3 18 4" xfId="1697" xr:uid="{00000000-0005-0000-0000-00009E060000}"/>
    <cellStyle name="표준 3 18 5" xfId="1698" xr:uid="{00000000-0005-0000-0000-00009F060000}"/>
    <cellStyle name="표준 3 18 6" xfId="1699" xr:uid="{00000000-0005-0000-0000-0000A0060000}"/>
    <cellStyle name="표준 3 18 7" xfId="1700" xr:uid="{00000000-0005-0000-0000-0000A1060000}"/>
    <cellStyle name="표준 3 18 8" xfId="1701" xr:uid="{00000000-0005-0000-0000-0000A2060000}"/>
    <cellStyle name="표준 3 18 9" xfId="1702" xr:uid="{00000000-0005-0000-0000-0000A3060000}"/>
    <cellStyle name="표준 3 19" xfId="1703" xr:uid="{00000000-0005-0000-0000-0000A4060000}"/>
    <cellStyle name="표준 3 19 10" xfId="1704" xr:uid="{00000000-0005-0000-0000-0000A5060000}"/>
    <cellStyle name="표준 3 19 11" xfId="1705" xr:uid="{00000000-0005-0000-0000-0000A6060000}"/>
    <cellStyle name="표준 3 19 12" xfId="1706" xr:uid="{00000000-0005-0000-0000-0000A7060000}"/>
    <cellStyle name="표준 3 19 2" xfId="1707" xr:uid="{00000000-0005-0000-0000-0000A8060000}"/>
    <cellStyle name="표준 3 19 2 2" xfId="1708" xr:uid="{00000000-0005-0000-0000-0000A9060000}"/>
    <cellStyle name="표준 3 19 2 2 2" xfId="1709" xr:uid="{00000000-0005-0000-0000-0000AA060000}"/>
    <cellStyle name="표준 3 19 2 3" xfId="1710" xr:uid="{00000000-0005-0000-0000-0000AB060000}"/>
    <cellStyle name="표준 3 19 3" xfId="1711" xr:uid="{00000000-0005-0000-0000-0000AC060000}"/>
    <cellStyle name="표준 3 19 3 2" xfId="1712" xr:uid="{00000000-0005-0000-0000-0000AD060000}"/>
    <cellStyle name="표준 3 19 4" xfId="1713" xr:uid="{00000000-0005-0000-0000-0000AE060000}"/>
    <cellStyle name="표준 3 19 5" xfId="1714" xr:uid="{00000000-0005-0000-0000-0000AF060000}"/>
    <cellStyle name="표준 3 19 6" xfId="1715" xr:uid="{00000000-0005-0000-0000-0000B0060000}"/>
    <cellStyle name="표준 3 19 7" xfId="1716" xr:uid="{00000000-0005-0000-0000-0000B1060000}"/>
    <cellStyle name="표준 3 19 8" xfId="1717" xr:uid="{00000000-0005-0000-0000-0000B2060000}"/>
    <cellStyle name="표준 3 19 9" xfId="1718" xr:uid="{00000000-0005-0000-0000-0000B3060000}"/>
    <cellStyle name="표준 3 2" xfId="1" xr:uid="{00000000-0005-0000-0000-0000B4060000}"/>
    <cellStyle name="표준 3 2 10" xfId="1720" xr:uid="{00000000-0005-0000-0000-0000B5060000}"/>
    <cellStyle name="표준 3 2 11" xfId="1721" xr:uid="{00000000-0005-0000-0000-0000B6060000}"/>
    <cellStyle name="표준 3 2 12" xfId="1722" xr:uid="{00000000-0005-0000-0000-0000B7060000}"/>
    <cellStyle name="표준 3 2 13" xfId="1723" xr:uid="{00000000-0005-0000-0000-0000B8060000}"/>
    <cellStyle name="표준 3 2 14" xfId="1719" xr:uid="{00000000-0005-0000-0000-0000B9060000}"/>
    <cellStyle name="표준 3 2 2" xfId="7" xr:uid="{00000000-0005-0000-0000-0000BA060000}"/>
    <cellStyle name="표준 3 2 2 2" xfId="1725" xr:uid="{00000000-0005-0000-0000-0000BB060000}"/>
    <cellStyle name="표준 3 2 2 2 2" xfId="1726" xr:uid="{00000000-0005-0000-0000-0000BC060000}"/>
    <cellStyle name="표준 3 2 2 3" xfId="1727" xr:uid="{00000000-0005-0000-0000-0000BD060000}"/>
    <cellStyle name="표준 3 2 2 4" xfId="1724" xr:uid="{00000000-0005-0000-0000-0000BE060000}"/>
    <cellStyle name="표준 3 2 3" xfId="1728" xr:uid="{00000000-0005-0000-0000-0000BF060000}"/>
    <cellStyle name="표준 3 2 3 2" xfId="1729" xr:uid="{00000000-0005-0000-0000-0000C0060000}"/>
    <cellStyle name="표준 3 2 4" xfId="1730" xr:uid="{00000000-0005-0000-0000-0000C1060000}"/>
    <cellStyle name="표준 3 2 4 2" xfId="1731" xr:uid="{00000000-0005-0000-0000-0000C2060000}"/>
    <cellStyle name="표준 3 2 4 3" xfId="1732" xr:uid="{00000000-0005-0000-0000-0000C3060000}"/>
    <cellStyle name="표준 3 2 4 4" xfId="1733" xr:uid="{00000000-0005-0000-0000-0000C4060000}"/>
    <cellStyle name="표준 3 2 4 5" xfId="1734" xr:uid="{00000000-0005-0000-0000-0000C5060000}"/>
    <cellStyle name="표준 3 2 4 6" xfId="1735" xr:uid="{00000000-0005-0000-0000-0000C6060000}"/>
    <cellStyle name="표준 3 2 4 7" xfId="1736" xr:uid="{00000000-0005-0000-0000-0000C7060000}"/>
    <cellStyle name="표준 3 2 4 8" xfId="1737" xr:uid="{00000000-0005-0000-0000-0000C8060000}"/>
    <cellStyle name="표준 3 2 4 9" xfId="1738" xr:uid="{00000000-0005-0000-0000-0000C9060000}"/>
    <cellStyle name="표준 3 2 5" xfId="1739" xr:uid="{00000000-0005-0000-0000-0000CA060000}"/>
    <cellStyle name="표준 3 2 6" xfId="1740" xr:uid="{00000000-0005-0000-0000-0000CB060000}"/>
    <cellStyle name="표준 3 2 7" xfId="1741" xr:uid="{00000000-0005-0000-0000-0000CC060000}"/>
    <cellStyle name="표준 3 2 8" xfId="1742" xr:uid="{00000000-0005-0000-0000-0000CD060000}"/>
    <cellStyle name="표준 3 2 9" xfId="1743" xr:uid="{00000000-0005-0000-0000-0000CE060000}"/>
    <cellStyle name="표준 3 20" xfId="1744" xr:uid="{00000000-0005-0000-0000-0000CF060000}"/>
    <cellStyle name="표준 3 20 10" xfId="1745" xr:uid="{00000000-0005-0000-0000-0000D0060000}"/>
    <cellStyle name="표준 3 20 11" xfId="1746" xr:uid="{00000000-0005-0000-0000-0000D1060000}"/>
    <cellStyle name="표준 3 20 12" xfId="1747" xr:uid="{00000000-0005-0000-0000-0000D2060000}"/>
    <cellStyle name="표준 3 20 2" xfId="1748" xr:uid="{00000000-0005-0000-0000-0000D3060000}"/>
    <cellStyle name="표준 3 20 2 2" xfId="1749" xr:uid="{00000000-0005-0000-0000-0000D4060000}"/>
    <cellStyle name="표준 3 20 2 2 2" xfId="1750" xr:uid="{00000000-0005-0000-0000-0000D5060000}"/>
    <cellStyle name="표준 3 20 2 3" xfId="1751" xr:uid="{00000000-0005-0000-0000-0000D6060000}"/>
    <cellStyle name="표준 3 20 3" xfId="1752" xr:uid="{00000000-0005-0000-0000-0000D7060000}"/>
    <cellStyle name="표준 3 20 3 2" xfId="1753" xr:uid="{00000000-0005-0000-0000-0000D8060000}"/>
    <cellStyle name="표준 3 20 4" xfId="1754" xr:uid="{00000000-0005-0000-0000-0000D9060000}"/>
    <cellStyle name="표준 3 20 5" xfId="1755" xr:uid="{00000000-0005-0000-0000-0000DA060000}"/>
    <cellStyle name="표준 3 20 6" xfId="1756" xr:uid="{00000000-0005-0000-0000-0000DB060000}"/>
    <cellStyle name="표준 3 20 7" xfId="1757" xr:uid="{00000000-0005-0000-0000-0000DC060000}"/>
    <cellStyle name="표준 3 20 8" xfId="1758" xr:uid="{00000000-0005-0000-0000-0000DD060000}"/>
    <cellStyle name="표준 3 20 9" xfId="1759" xr:uid="{00000000-0005-0000-0000-0000DE060000}"/>
    <cellStyle name="표준 3 21" xfId="1760" xr:uid="{00000000-0005-0000-0000-0000DF060000}"/>
    <cellStyle name="표준 3 21 10" xfId="1761" xr:uid="{00000000-0005-0000-0000-0000E0060000}"/>
    <cellStyle name="표준 3 21 11" xfId="1762" xr:uid="{00000000-0005-0000-0000-0000E1060000}"/>
    <cellStyle name="표준 3 21 12" xfId="1763" xr:uid="{00000000-0005-0000-0000-0000E2060000}"/>
    <cellStyle name="표준 3 21 2" xfId="1764" xr:uid="{00000000-0005-0000-0000-0000E3060000}"/>
    <cellStyle name="표준 3 21 2 2" xfId="1765" xr:uid="{00000000-0005-0000-0000-0000E4060000}"/>
    <cellStyle name="표준 3 21 2 2 2" xfId="1766" xr:uid="{00000000-0005-0000-0000-0000E5060000}"/>
    <cellStyle name="표준 3 21 2 3" xfId="1767" xr:uid="{00000000-0005-0000-0000-0000E6060000}"/>
    <cellStyle name="표준 3 21 3" xfId="1768" xr:uid="{00000000-0005-0000-0000-0000E7060000}"/>
    <cellStyle name="표준 3 21 3 2" xfId="1769" xr:uid="{00000000-0005-0000-0000-0000E8060000}"/>
    <cellStyle name="표준 3 21 4" xfId="1770" xr:uid="{00000000-0005-0000-0000-0000E9060000}"/>
    <cellStyle name="표준 3 21 5" xfId="1771" xr:uid="{00000000-0005-0000-0000-0000EA060000}"/>
    <cellStyle name="표준 3 21 6" xfId="1772" xr:uid="{00000000-0005-0000-0000-0000EB060000}"/>
    <cellStyle name="표준 3 21 7" xfId="1773" xr:uid="{00000000-0005-0000-0000-0000EC060000}"/>
    <cellStyle name="표준 3 21 8" xfId="1774" xr:uid="{00000000-0005-0000-0000-0000ED060000}"/>
    <cellStyle name="표준 3 21 9" xfId="1775" xr:uid="{00000000-0005-0000-0000-0000EE060000}"/>
    <cellStyle name="표준 3 22" xfId="1776" xr:uid="{00000000-0005-0000-0000-0000EF060000}"/>
    <cellStyle name="표준 3 22 10" xfId="1777" xr:uid="{00000000-0005-0000-0000-0000F0060000}"/>
    <cellStyle name="표준 3 22 11" xfId="1778" xr:uid="{00000000-0005-0000-0000-0000F1060000}"/>
    <cellStyle name="표준 3 22 12" xfId="1779" xr:uid="{00000000-0005-0000-0000-0000F2060000}"/>
    <cellStyle name="표준 3 22 2" xfId="1780" xr:uid="{00000000-0005-0000-0000-0000F3060000}"/>
    <cellStyle name="표준 3 22 2 2" xfId="1781" xr:uid="{00000000-0005-0000-0000-0000F4060000}"/>
    <cellStyle name="표준 3 22 2 2 2" xfId="1782" xr:uid="{00000000-0005-0000-0000-0000F5060000}"/>
    <cellStyle name="표준 3 22 2 3" xfId="1783" xr:uid="{00000000-0005-0000-0000-0000F6060000}"/>
    <cellStyle name="표준 3 22 3" xfId="1784" xr:uid="{00000000-0005-0000-0000-0000F7060000}"/>
    <cellStyle name="표준 3 22 3 2" xfId="1785" xr:uid="{00000000-0005-0000-0000-0000F8060000}"/>
    <cellStyle name="표준 3 22 4" xfId="1786" xr:uid="{00000000-0005-0000-0000-0000F9060000}"/>
    <cellStyle name="표준 3 22 5" xfId="1787" xr:uid="{00000000-0005-0000-0000-0000FA060000}"/>
    <cellStyle name="표준 3 22 6" xfId="1788" xr:uid="{00000000-0005-0000-0000-0000FB060000}"/>
    <cellStyle name="표준 3 22 7" xfId="1789" xr:uid="{00000000-0005-0000-0000-0000FC060000}"/>
    <cellStyle name="표준 3 22 8" xfId="1790" xr:uid="{00000000-0005-0000-0000-0000FD060000}"/>
    <cellStyle name="표준 3 22 9" xfId="1791" xr:uid="{00000000-0005-0000-0000-0000FE060000}"/>
    <cellStyle name="표준 3 23" xfId="1792" xr:uid="{00000000-0005-0000-0000-0000FF060000}"/>
    <cellStyle name="표준 3 23 10" xfId="1793" xr:uid="{00000000-0005-0000-0000-000000070000}"/>
    <cellStyle name="표준 3 23 11" xfId="1794" xr:uid="{00000000-0005-0000-0000-000001070000}"/>
    <cellStyle name="표준 3 23 12" xfId="1795" xr:uid="{00000000-0005-0000-0000-000002070000}"/>
    <cellStyle name="표준 3 23 2" xfId="1796" xr:uid="{00000000-0005-0000-0000-000003070000}"/>
    <cellStyle name="표준 3 23 2 2" xfId="1797" xr:uid="{00000000-0005-0000-0000-000004070000}"/>
    <cellStyle name="표준 3 23 2 2 2" xfId="1798" xr:uid="{00000000-0005-0000-0000-000005070000}"/>
    <cellStyle name="표준 3 23 2 3" xfId="1799" xr:uid="{00000000-0005-0000-0000-000006070000}"/>
    <cellStyle name="표준 3 23 3" xfId="1800" xr:uid="{00000000-0005-0000-0000-000007070000}"/>
    <cellStyle name="표준 3 23 3 2" xfId="1801" xr:uid="{00000000-0005-0000-0000-000008070000}"/>
    <cellStyle name="표준 3 23 4" xfId="1802" xr:uid="{00000000-0005-0000-0000-000009070000}"/>
    <cellStyle name="표준 3 23 5" xfId="1803" xr:uid="{00000000-0005-0000-0000-00000A070000}"/>
    <cellStyle name="표준 3 23 6" xfId="1804" xr:uid="{00000000-0005-0000-0000-00000B070000}"/>
    <cellStyle name="표준 3 23 7" xfId="1805" xr:uid="{00000000-0005-0000-0000-00000C070000}"/>
    <cellStyle name="표준 3 23 8" xfId="1806" xr:uid="{00000000-0005-0000-0000-00000D070000}"/>
    <cellStyle name="표준 3 23 9" xfId="1807" xr:uid="{00000000-0005-0000-0000-00000E070000}"/>
    <cellStyle name="표준 3 24" xfId="1808" xr:uid="{00000000-0005-0000-0000-00000F070000}"/>
    <cellStyle name="표준 3 24 10" xfId="1809" xr:uid="{00000000-0005-0000-0000-000010070000}"/>
    <cellStyle name="표준 3 24 11" xfId="1810" xr:uid="{00000000-0005-0000-0000-000011070000}"/>
    <cellStyle name="표준 3 24 12" xfId="1811" xr:uid="{00000000-0005-0000-0000-000012070000}"/>
    <cellStyle name="표준 3 24 2" xfId="1812" xr:uid="{00000000-0005-0000-0000-000013070000}"/>
    <cellStyle name="표준 3 24 2 2" xfId="1813" xr:uid="{00000000-0005-0000-0000-000014070000}"/>
    <cellStyle name="표준 3 24 2 2 2" xfId="1814" xr:uid="{00000000-0005-0000-0000-000015070000}"/>
    <cellStyle name="표준 3 24 2 3" xfId="1815" xr:uid="{00000000-0005-0000-0000-000016070000}"/>
    <cellStyle name="표준 3 24 3" xfId="1816" xr:uid="{00000000-0005-0000-0000-000017070000}"/>
    <cellStyle name="표준 3 24 3 2" xfId="1817" xr:uid="{00000000-0005-0000-0000-000018070000}"/>
    <cellStyle name="표준 3 24 4" xfId="1818" xr:uid="{00000000-0005-0000-0000-000019070000}"/>
    <cellStyle name="표준 3 24 5" xfId="1819" xr:uid="{00000000-0005-0000-0000-00001A070000}"/>
    <cellStyle name="표준 3 24 6" xfId="1820" xr:uid="{00000000-0005-0000-0000-00001B070000}"/>
    <cellStyle name="표준 3 24 7" xfId="1821" xr:uid="{00000000-0005-0000-0000-00001C070000}"/>
    <cellStyle name="표준 3 24 8" xfId="1822" xr:uid="{00000000-0005-0000-0000-00001D070000}"/>
    <cellStyle name="표준 3 24 9" xfId="1823" xr:uid="{00000000-0005-0000-0000-00001E070000}"/>
    <cellStyle name="표준 3 25" xfId="1824" xr:uid="{00000000-0005-0000-0000-00001F070000}"/>
    <cellStyle name="표준 3 25 10" xfId="1825" xr:uid="{00000000-0005-0000-0000-000020070000}"/>
    <cellStyle name="표준 3 25 11" xfId="1826" xr:uid="{00000000-0005-0000-0000-000021070000}"/>
    <cellStyle name="표준 3 25 12" xfId="1827" xr:uid="{00000000-0005-0000-0000-000022070000}"/>
    <cellStyle name="표준 3 25 2" xfId="1828" xr:uid="{00000000-0005-0000-0000-000023070000}"/>
    <cellStyle name="표준 3 25 2 2" xfId="1829" xr:uid="{00000000-0005-0000-0000-000024070000}"/>
    <cellStyle name="표준 3 25 2 2 2" xfId="1830" xr:uid="{00000000-0005-0000-0000-000025070000}"/>
    <cellStyle name="표준 3 25 2 3" xfId="1831" xr:uid="{00000000-0005-0000-0000-000026070000}"/>
    <cellStyle name="표준 3 25 3" xfId="1832" xr:uid="{00000000-0005-0000-0000-000027070000}"/>
    <cellStyle name="표준 3 25 3 2" xfId="1833" xr:uid="{00000000-0005-0000-0000-000028070000}"/>
    <cellStyle name="표준 3 25 4" xfId="1834" xr:uid="{00000000-0005-0000-0000-000029070000}"/>
    <cellStyle name="표준 3 25 5" xfId="1835" xr:uid="{00000000-0005-0000-0000-00002A070000}"/>
    <cellStyle name="표준 3 25 6" xfId="1836" xr:uid="{00000000-0005-0000-0000-00002B070000}"/>
    <cellStyle name="표준 3 25 7" xfId="1837" xr:uid="{00000000-0005-0000-0000-00002C070000}"/>
    <cellStyle name="표준 3 25 8" xfId="1838" xr:uid="{00000000-0005-0000-0000-00002D070000}"/>
    <cellStyle name="표준 3 25 9" xfId="1839" xr:uid="{00000000-0005-0000-0000-00002E070000}"/>
    <cellStyle name="표준 3 26" xfId="1840" xr:uid="{00000000-0005-0000-0000-00002F070000}"/>
    <cellStyle name="표준 3 26 10" xfId="1841" xr:uid="{00000000-0005-0000-0000-000030070000}"/>
    <cellStyle name="표준 3 26 11" xfId="1842" xr:uid="{00000000-0005-0000-0000-000031070000}"/>
    <cellStyle name="표준 3 26 12" xfId="1843" xr:uid="{00000000-0005-0000-0000-000032070000}"/>
    <cellStyle name="표준 3 26 2" xfId="1844" xr:uid="{00000000-0005-0000-0000-000033070000}"/>
    <cellStyle name="표준 3 26 2 2" xfId="1845" xr:uid="{00000000-0005-0000-0000-000034070000}"/>
    <cellStyle name="표준 3 26 2 2 2" xfId="1846" xr:uid="{00000000-0005-0000-0000-000035070000}"/>
    <cellStyle name="표준 3 26 2 3" xfId="1847" xr:uid="{00000000-0005-0000-0000-000036070000}"/>
    <cellStyle name="표준 3 26 3" xfId="1848" xr:uid="{00000000-0005-0000-0000-000037070000}"/>
    <cellStyle name="표준 3 26 3 2" xfId="1849" xr:uid="{00000000-0005-0000-0000-000038070000}"/>
    <cellStyle name="표준 3 26 4" xfId="1850" xr:uid="{00000000-0005-0000-0000-000039070000}"/>
    <cellStyle name="표준 3 26 5" xfId="1851" xr:uid="{00000000-0005-0000-0000-00003A070000}"/>
    <cellStyle name="표준 3 26 6" xfId="1852" xr:uid="{00000000-0005-0000-0000-00003B070000}"/>
    <cellStyle name="표준 3 26 7" xfId="1853" xr:uid="{00000000-0005-0000-0000-00003C070000}"/>
    <cellStyle name="표준 3 26 8" xfId="1854" xr:uid="{00000000-0005-0000-0000-00003D070000}"/>
    <cellStyle name="표준 3 26 9" xfId="1855" xr:uid="{00000000-0005-0000-0000-00003E070000}"/>
    <cellStyle name="표준 3 27" xfId="1856" xr:uid="{00000000-0005-0000-0000-00003F070000}"/>
    <cellStyle name="표준 3 27 10" xfId="1857" xr:uid="{00000000-0005-0000-0000-000040070000}"/>
    <cellStyle name="표준 3 27 11" xfId="1858" xr:uid="{00000000-0005-0000-0000-000041070000}"/>
    <cellStyle name="표준 3 27 12" xfId="1859" xr:uid="{00000000-0005-0000-0000-000042070000}"/>
    <cellStyle name="표준 3 27 2" xfId="1860" xr:uid="{00000000-0005-0000-0000-000043070000}"/>
    <cellStyle name="표준 3 27 2 2" xfId="1861" xr:uid="{00000000-0005-0000-0000-000044070000}"/>
    <cellStyle name="표준 3 27 2 2 2" xfId="1862" xr:uid="{00000000-0005-0000-0000-000045070000}"/>
    <cellStyle name="표준 3 27 2 3" xfId="1863" xr:uid="{00000000-0005-0000-0000-000046070000}"/>
    <cellStyle name="표준 3 27 3" xfId="1864" xr:uid="{00000000-0005-0000-0000-000047070000}"/>
    <cellStyle name="표준 3 27 3 2" xfId="1865" xr:uid="{00000000-0005-0000-0000-000048070000}"/>
    <cellStyle name="표준 3 27 4" xfId="1866" xr:uid="{00000000-0005-0000-0000-000049070000}"/>
    <cellStyle name="표준 3 27 5" xfId="1867" xr:uid="{00000000-0005-0000-0000-00004A070000}"/>
    <cellStyle name="표준 3 27 6" xfId="1868" xr:uid="{00000000-0005-0000-0000-00004B070000}"/>
    <cellStyle name="표준 3 27 7" xfId="1869" xr:uid="{00000000-0005-0000-0000-00004C070000}"/>
    <cellStyle name="표준 3 27 8" xfId="1870" xr:uid="{00000000-0005-0000-0000-00004D070000}"/>
    <cellStyle name="표준 3 27 9" xfId="1871" xr:uid="{00000000-0005-0000-0000-00004E070000}"/>
    <cellStyle name="표준 3 28" xfId="1872" xr:uid="{00000000-0005-0000-0000-00004F070000}"/>
    <cellStyle name="표준 3 28 10" xfId="1873" xr:uid="{00000000-0005-0000-0000-000050070000}"/>
    <cellStyle name="표준 3 28 11" xfId="1874" xr:uid="{00000000-0005-0000-0000-000051070000}"/>
    <cellStyle name="표준 3 28 12" xfId="1875" xr:uid="{00000000-0005-0000-0000-000052070000}"/>
    <cellStyle name="표준 3 28 2" xfId="1876" xr:uid="{00000000-0005-0000-0000-000053070000}"/>
    <cellStyle name="표준 3 28 2 2" xfId="1877" xr:uid="{00000000-0005-0000-0000-000054070000}"/>
    <cellStyle name="표준 3 28 2 2 2" xfId="1878" xr:uid="{00000000-0005-0000-0000-000055070000}"/>
    <cellStyle name="표준 3 28 2 3" xfId="1879" xr:uid="{00000000-0005-0000-0000-000056070000}"/>
    <cellStyle name="표준 3 28 3" xfId="1880" xr:uid="{00000000-0005-0000-0000-000057070000}"/>
    <cellStyle name="표준 3 28 3 2" xfId="1881" xr:uid="{00000000-0005-0000-0000-000058070000}"/>
    <cellStyle name="표준 3 28 4" xfId="1882" xr:uid="{00000000-0005-0000-0000-000059070000}"/>
    <cellStyle name="표준 3 28 5" xfId="1883" xr:uid="{00000000-0005-0000-0000-00005A070000}"/>
    <cellStyle name="표준 3 28 6" xfId="1884" xr:uid="{00000000-0005-0000-0000-00005B070000}"/>
    <cellStyle name="표준 3 28 7" xfId="1885" xr:uid="{00000000-0005-0000-0000-00005C070000}"/>
    <cellStyle name="표준 3 28 8" xfId="1886" xr:uid="{00000000-0005-0000-0000-00005D070000}"/>
    <cellStyle name="표준 3 28 9" xfId="1887" xr:uid="{00000000-0005-0000-0000-00005E070000}"/>
    <cellStyle name="표준 3 29" xfId="1888" xr:uid="{00000000-0005-0000-0000-00005F070000}"/>
    <cellStyle name="표준 3 29 10" xfId="1889" xr:uid="{00000000-0005-0000-0000-000060070000}"/>
    <cellStyle name="표준 3 29 11" xfId="1890" xr:uid="{00000000-0005-0000-0000-000061070000}"/>
    <cellStyle name="표준 3 29 12" xfId="1891" xr:uid="{00000000-0005-0000-0000-000062070000}"/>
    <cellStyle name="표준 3 29 2" xfId="1892" xr:uid="{00000000-0005-0000-0000-000063070000}"/>
    <cellStyle name="표준 3 29 2 2" xfId="1893" xr:uid="{00000000-0005-0000-0000-000064070000}"/>
    <cellStyle name="표준 3 29 2 2 2" xfId="1894" xr:uid="{00000000-0005-0000-0000-000065070000}"/>
    <cellStyle name="표준 3 29 2 3" xfId="1895" xr:uid="{00000000-0005-0000-0000-000066070000}"/>
    <cellStyle name="표준 3 29 3" xfId="1896" xr:uid="{00000000-0005-0000-0000-000067070000}"/>
    <cellStyle name="표준 3 29 3 2" xfId="1897" xr:uid="{00000000-0005-0000-0000-000068070000}"/>
    <cellStyle name="표준 3 29 4" xfId="1898" xr:uid="{00000000-0005-0000-0000-000069070000}"/>
    <cellStyle name="표준 3 29 5" xfId="1899" xr:uid="{00000000-0005-0000-0000-00006A070000}"/>
    <cellStyle name="표준 3 29 6" xfId="1900" xr:uid="{00000000-0005-0000-0000-00006B070000}"/>
    <cellStyle name="표준 3 29 7" xfId="1901" xr:uid="{00000000-0005-0000-0000-00006C070000}"/>
    <cellStyle name="표준 3 29 8" xfId="1902" xr:uid="{00000000-0005-0000-0000-00006D070000}"/>
    <cellStyle name="표준 3 29 9" xfId="1903" xr:uid="{00000000-0005-0000-0000-00006E070000}"/>
    <cellStyle name="표준 3 3" xfId="1904" xr:uid="{00000000-0005-0000-0000-00006F070000}"/>
    <cellStyle name="표준 3 3 10" xfId="1905" xr:uid="{00000000-0005-0000-0000-000070070000}"/>
    <cellStyle name="표준 3 3 11" xfId="1906" xr:uid="{00000000-0005-0000-0000-000071070000}"/>
    <cellStyle name="표준 3 3 12" xfId="1907" xr:uid="{00000000-0005-0000-0000-000072070000}"/>
    <cellStyle name="표준 3 3 2" xfId="1908" xr:uid="{00000000-0005-0000-0000-000073070000}"/>
    <cellStyle name="표준 3 3 2 2" xfId="1909" xr:uid="{00000000-0005-0000-0000-000074070000}"/>
    <cellStyle name="표준 3 3 2 2 2" xfId="1910" xr:uid="{00000000-0005-0000-0000-000075070000}"/>
    <cellStyle name="표준 3 3 2 3" xfId="1911" xr:uid="{00000000-0005-0000-0000-000076070000}"/>
    <cellStyle name="표준 3 3 3" xfId="1912" xr:uid="{00000000-0005-0000-0000-000077070000}"/>
    <cellStyle name="표준 3 3 3 2" xfId="1913" xr:uid="{00000000-0005-0000-0000-000078070000}"/>
    <cellStyle name="표준 3 3 4" xfId="1914" xr:uid="{00000000-0005-0000-0000-000079070000}"/>
    <cellStyle name="표준 3 3 5" xfId="1915" xr:uid="{00000000-0005-0000-0000-00007A070000}"/>
    <cellStyle name="표준 3 3 6" xfId="1916" xr:uid="{00000000-0005-0000-0000-00007B070000}"/>
    <cellStyle name="표준 3 3 7" xfId="1917" xr:uid="{00000000-0005-0000-0000-00007C070000}"/>
    <cellStyle name="표준 3 3 8" xfId="1918" xr:uid="{00000000-0005-0000-0000-00007D070000}"/>
    <cellStyle name="표준 3 3 9" xfId="1919" xr:uid="{00000000-0005-0000-0000-00007E070000}"/>
    <cellStyle name="표준 3 30" xfId="1920" xr:uid="{00000000-0005-0000-0000-00007F070000}"/>
    <cellStyle name="표준 3 30 10" xfId="1921" xr:uid="{00000000-0005-0000-0000-000080070000}"/>
    <cellStyle name="표준 3 30 11" xfId="1922" xr:uid="{00000000-0005-0000-0000-000081070000}"/>
    <cellStyle name="표준 3 30 12" xfId="1923" xr:uid="{00000000-0005-0000-0000-000082070000}"/>
    <cellStyle name="표준 3 30 2" xfId="1924" xr:uid="{00000000-0005-0000-0000-000083070000}"/>
    <cellStyle name="표준 3 30 2 2" xfId="1925" xr:uid="{00000000-0005-0000-0000-000084070000}"/>
    <cellStyle name="표준 3 30 2 2 2" xfId="1926" xr:uid="{00000000-0005-0000-0000-000085070000}"/>
    <cellStyle name="표준 3 30 2 3" xfId="1927" xr:uid="{00000000-0005-0000-0000-000086070000}"/>
    <cellStyle name="표준 3 30 3" xfId="1928" xr:uid="{00000000-0005-0000-0000-000087070000}"/>
    <cellStyle name="표준 3 30 3 2" xfId="1929" xr:uid="{00000000-0005-0000-0000-000088070000}"/>
    <cellStyle name="표준 3 30 4" xfId="1930" xr:uid="{00000000-0005-0000-0000-000089070000}"/>
    <cellStyle name="표준 3 30 5" xfId="1931" xr:uid="{00000000-0005-0000-0000-00008A070000}"/>
    <cellStyle name="표준 3 30 6" xfId="1932" xr:uid="{00000000-0005-0000-0000-00008B070000}"/>
    <cellStyle name="표준 3 30 7" xfId="1933" xr:uid="{00000000-0005-0000-0000-00008C070000}"/>
    <cellStyle name="표준 3 30 8" xfId="1934" xr:uid="{00000000-0005-0000-0000-00008D070000}"/>
    <cellStyle name="표준 3 30 9" xfId="1935" xr:uid="{00000000-0005-0000-0000-00008E070000}"/>
    <cellStyle name="표준 3 31" xfId="1936" xr:uid="{00000000-0005-0000-0000-00008F070000}"/>
    <cellStyle name="표준 3 31 10" xfId="1937" xr:uid="{00000000-0005-0000-0000-000090070000}"/>
    <cellStyle name="표준 3 31 11" xfId="1938" xr:uid="{00000000-0005-0000-0000-000091070000}"/>
    <cellStyle name="표준 3 31 12" xfId="1939" xr:uid="{00000000-0005-0000-0000-000092070000}"/>
    <cellStyle name="표준 3 31 2" xfId="1940" xr:uid="{00000000-0005-0000-0000-000093070000}"/>
    <cellStyle name="표준 3 31 2 2" xfId="1941" xr:uid="{00000000-0005-0000-0000-000094070000}"/>
    <cellStyle name="표준 3 31 2 2 2" xfId="1942" xr:uid="{00000000-0005-0000-0000-000095070000}"/>
    <cellStyle name="표준 3 31 2 3" xfId="1943" xr:uid="{00000000-0005-0000-0000-000096070000}"/>
    <cellStyle name="표준 3 31 3" xfId="1944" xr:uid="{00000000-0005-0000-0000-000097070000}"/>
    <cellStyle name="표준 3 31 3 2" xfId="1945" xr:uid="{00000000-0005-0000-0000-000098070000}"/>
    <cellStyle name="표준 3 31 4" xfId="1946" xr:uid="{00000000-0005-0000-0000-000099070000}"/>
    <cellStyle name="표준 3 31 5" xfId="1947" xr:uid="{00000000-0005-0000-0000-00009A070000}"/>
    <cellStyle name="표준 3 31 6" xfId="1948" xr:uid="{00000000-0005-0000-0000-00009B070000}"/>
    <cellStyle name="표준 3 31 7" xfId="1949" xr:uid="{00000000-0005-0000-0000-00009C070000}"/>
    <cellStyle name="표준 3 31 8" xfId="1950" xr:uid="{00000000-0005-0000-0000-00009D070000}"/>
    <cellStyle name="표준 3 31 9" xfId="1951" xr:uid="{00000000-0005-0000-0000-00009E070000}"/>
    <cellStyle name="표준 3 32" xfId="1952" xr:uid="{00000000-0005-0000-0000-00009F070000}"/>
    <cellStyle name="표준 3 32 10" xfId="1953" xr:uid="{00000000-0005-0000-0000-0000A0070000}"/>
    <cellStyle name="표준 3 32 11" xfId="1954" xr:uid="{00000000-0005-0000-0000-0000A1070000}"/>
    <cellStyle name="표준 3 32 12" xfId="1955" xr:uid="{00000000-0005-0000-0000-0000A2070000}"/>
    <cellStyle name="표준 3 32 2" xfId="1956" xr:uid="{00000000-0005-0000-0000-0000A3070000}"/>
    <cellStyle name="표준 3 32 2 2" xfId="1957" xr:uid="{00000000-0005-0000-0000-0000A4070000}"/>
    <cellStyle name="표준 3 32 2 2 2" xfId="1958" xr:uid="{00000000-0005-0000-0000-0000A5070000}"/>
    <cellStyle name="표준 3 32 2 3" xfId="1959" xr:uid="{00000000-0005-0000-0000-0000A6070000}"/>
    <cellStyle name="표준 3 32 3" xfId="1960" xr:uid="{00000000-0005-0000-0000-0000A7070000}"/>
    <cellStyle name="표준 3 32 3 2" xfId="1961" xr:uid="{00000000-0005-0000-0000-0000A8070000}"/>
    <cellStyle name="표준 3 32 4" xfId="1962" xr:uid="{00000000-0005-0000-0000-0000A9070000}"/>
    <cellStyle name="표준 3 32 5" xfId="1963" xr:uid="{00000000-0005-0000-0000-0000AA070000}"/>
    <cellStyle name="표준 3 32 6" xfId="1964" xr:uid="{00000000-0005-0000-0000-0000AB070000}"/>
    <cellStyle name="표준 3 32 7" xfId="1965" xr:uid="{00000000-0005-0000-0000-0000AC070000}"/>
    <cellStyle name="표준 3 32 8" xfId="1966" xr:uid="{00000000-0005-0000-0000-0000AD070000}"/>
    <cellStyle name="표준 3 32 9" xfId="1967" xr:uid="{00000000-0005-0000-0000-0000AE070000}"/>
    <cellStyle name="표준 3 33" xfId="1968" xr:uid="{00000000-0005-0000-0000-0000AF070000}"/>
    <cellStyle name="표준 3 33 10" xfId="1969" xr:uid="{00000000-0005-0000-0000-0000B0070000}"/>
    <cellStyle name="표준 3 33 11" xfId="1970" xr:uid="{00000000-0005-0000-0000-0000B1070000}"/>
    <cellStyle name="표준 3 33 12" xfId="1971" xr:uid="{00000000-0005-0000-0000-0000B2070000}"/>
    <cellStyle name="표준 3 33 2" xfId="1972" xr:uid="{00000000-0005-0000-0000-0000B3070000}"/>
    <cellStyle name="표준 3 33 2 2" xfId="1973" xr:uid="{00000000-0005-0000-0000-0000B4070000}"/>
    <cellStyle name="표준 3 33 2 2 2" xfId="1974" xr:uid="{00000000-0005-0000-0000-0000B5070000}"/>
    <cellStyle name="표준 3 33 2 3" xfId="1975" xr:uid="{00000000-0005-0000-0000-0000B6070000}"/>
    <cellStyle name="표준 3 33 3" xfId="1976" xr:uid="{00000000-0005-0000-0000-0000B7070000}"/>
    <cellStyle name="표준 3 33 3 2" xfId="1977" xr:uid="{00000000-0005-0000-0000-0000B8070000}"/>
    <cellStyle name="표준 3 33 4" xfId="1978" xr:uid="{00000000-0005-0000-0000-0000B9070000}"/>
    <cellStyle name="표준 3 33 5" xfId="1979" xr:uid="{00000000-0005-0000-0000-0000BA070000}"/>
    <cellStyle name="표준 3 33 6" xfId="1980" xr:uid="{00000000-0005-0000-0000-0000BB070000}"/>
    <cellStyle name="표준 3 33 7" xfId="1981" xr:uid="{00000000-0005-0000-0000-0000BC070000}"/>
    <cellStyle name="표준 3 33 8" xfId="1982" xr:uid="{00000000-0005-0000-0000-0000BD070000}"/>
    <cellStyle name="표준 3 33 9" xfId="1983" xr:uid="{00000000-0005-0000-0000-0000BE070000}"/>
    <cellStyle name="표준 3 34" xfId="1984" xr:uid="{00000000-0005-0000-0000-0000BF070000}"/>
    <cellStyle name="표준 3 34 10" xfId="1985" xr:uid="{00000000-0005-0000-0000-0000C0070000}"/>
    <cellStyle name="표준 3 34 11" xfId="1986" xr:uid="{00000000-0005-0000-0000-0000C1070000}"/>
    <cellStyle name="표준 3 34 12" xfId="1987" xr:uid="{00000000-0005-0000-0000-0000C2070000}"/>
    <cellStyle name="표준 3 34 2" xfId="1988" xr:uid="{00000000-0005-0000-0000-0000C3070000}"/>
    <cellStyle name="표준 3 34 2 2" xfId="1989" xr:uid="{00000000-0005-0000-0000-0000C4070000}"/>
    <cellStyle name="표준 3 34 2 2 2" xfId="1990" xr:uid="{00000000-0005-0000-0000-0000C5070000}"/>
    <cellStyle name="표준 3 34 2 3" xfId="1991" xr:uid="{00000000-0005-0000-0000-0000C6070000}"/>
    <cellStyle name="표준 3 34 3" xfId="1992" xr:uid="{00000000-0005-0000-0000-0000C7070000}"/>
    <cellStyle name="표준 3 34 3 2" xfId="1993" xr:uid="{00000000-0005-0000-0000-0000C8070000}"/>
    <cellStyle name="표준 3 34 4" xfId="1994" xr:uid="{00000000-0005-0000-0000-0000C9070000}"/>
    <cellStyle name="표준 3 34 5" xfId="1995" xr:uid="{00000000-0005-0000-0000-0000CA070000}"/>
    <cellStyle name="표준 3 34 6" xfId="1996" xr:uid="{00000000-0005-0000-0000-0000CB070000}"/>
    <cellStyle name="표준 3 34 7" xfId="1997" xr:uid="{00000000-0005-0000-0000-0000CC070000}"/>
    <cellStyle name="표준 3 34 8" xfId="1998" xr:uid="{00000000-0005-0000-0000-0000CD070000}"/>
    <cellStyle name="표준 3 34 9" xfId="1999" xr:uid="{00000000-0005-0000-0000-0000CE070000}"/>
    <cellStyle name="표준 3 35" xfId="2000" xr:uid="{00000000-0005-0000-0000-0000CF070000}"/>
    <cellStyle name="표준 3 35 10" xfId="2001" xr:uid="{00000000-0005-0000-0000-0000D0070000}"/>
    <cellStyle name="표준 3 35 11" xfId="2002" xr:uid="{00000000-0005-0000-0000-0000D1070000}"/>
    <cellStyle name="표준 3 35 12" xfId="2003" xr:uid="{00000000-0005-0000-0000-0000D2070000}"/>
    <cellStyle name="표준 3 35 2" xfId="2004" xr:uid="{00000000-0005-0000-0000-0000D3070000}"/>
    <cellStyle name="표준 3 35 2 2" xfId="2005" xr:uid="{00000000-0005-0000-0000-0000D4070000}"/>
    <cellStyle name="표준 3 35 2 2 2" xfId="2006" xr:uid="{00000000-0005-0000-0000-0000D5070000}"/>
    <cellStyle name="표준 3 35 2 3" xfId="2007" xr:uid="{00000000-0005-0000-0000-0000D6070000}"/>
    <cellStyle name="표준 3 35 3" xfId="2008" xr:uid="{00000000-0005-0000-0000-0000D7070000}"/>
    <cellStyle name="표준 3 35 3 2" xfId="2009" xr:uid="{00000000-0005-0000-0000-0000D8070000}"/>
    <cellStyle name="표준 3 35 4" xfId="2010" xr:uid="{00000000-0005-0000-0000-0000D9070000}"/>
    <cellStyle name="표준 3 35 5" xfId="2011" xr:uid="{00000000-0005-0000-0000-0000DA070000}"/>
    <cellStyle name="표준 3 35 6" xfId="2012" xr:uid="{00000000-0005-0000-0000-0000DB070000}"/>
    <cellStyle name="표준 3 35 7" xfId="2013" xr:uid="{00000000-0005-0000-0000-0000DC070000}"/>
    <cellStyle name="표준 3 35 8" xfId="2014" xr:uid="{00000000-0005-0000-0000-0000DD070000}"/>
    <cellStyle name="표준 3 35 9" xfId="2015" xr:uid="{00000000-0005-0000-0000-0000DE070000}"/>
    <cellStyle name="표준 3 36" xfId="2016" xr:uid="{00000000-0005-0000-0000-0000DF070000}"/>
    <cellStyle name="표준 3 36 10" xfId="2017" xr:uid="{00000000-0005-0000-0000-0000E0070000}"/>
    <cellStyle name="표준 3 36 11" xfId="2018" xr:uid="{00000000-0005-0000-0000-0000E1070000}"/>
    <cellStyle name="표준 3 36 12" xfId="2019" xr:uid="{00000000-0005-0000-0000-0000E2070000}"/>
    <cellStyle name="표준 3 36 2" xfId="2020" xr:uid="{00000000-0005-0000-0000-0000E3070000}"/>
    <cellStyle name="표준 3 36 2 2" xfId="2021" xr:uid="{00000000-0005-0000-0000-0000E4070000}"/>
    <cellStyle name="표준 3 36 2 2 2" xfId="2022" xr:uid="{00000000-0005-0000-0000-0000E5070000}"/>
    <cellStyle name="표준 3 36 2 3" xfId="2023" xr:uid="{00000000-0005-0000-0000-0000E6070000}"/>
    <cellStyle name="표준 3 36 3" xfId="2024" xr:uid="{00000000-0005-0000-0000-0000E7070000}"/>
    <cellStyle name="표준 3 36 3 2" xfId="2025" xr:uid="{00000000-0005-0000-0000-0000E8070000}"/>
    <cellStyle name="표준 3 36 4" xfId="2026" xr:uid="{00000000-0005-0000-0000-0000E9070000}"/>
    <cellStyle name="표준 3 36 5" xfId="2027" xr:uid="{00000000-0005-0000-0000-0000EA070000}"/>
    <cellStyle name="표준 3 36 6" xfId="2028" xr:uid="{00000000-0005-0000-0000-0000EB070000}"/>
    <cellStyle name="표준 3 36 7" xfId="2029" xr:uid="{00000000-0005-0000-0000-0000EC070000}"/>
    <cellStyle name="표준 3 36 8" xfId="2030" xr:uid="{00000000-0005-0000-0000-0000ED070000}"/>
    <cellStyle name="표준 3 36 9" xfId="2031" xr:uid="{00000000-0005-0000-0000-0000EE070000}"/>
    <cellStyle name="표준 3 37" xfId="2032" xr:uid="{00000000-0005-0000-0000-0000EF070000}"/>
    <cellStyle name="표준 3 37 10" xfId="2033" xr:uid="{00000000-0005-0000-0000-0000F0070000}"/>
    <cellStyle name="표준 3 37 11" xfId="2034" xr:uid="{00000000-0005-0000-0000-0000F1070000}"/>
    <cellStyle name="표준 3 37 12" xfId="2035" xr:uid="{00000000-0005-0000-0000-0000F2070000}"/>
    <cellStyle name="표준 3 37 2" xfId="2036" xr:uid="{00000000-0005-0000-0000-0000F3070000}"/>
    <cellStyle name="표준 3 37 2 2" xfId="2037" xr:uid="{00000000-0005-0000-0000-0000F4070000}"/>
    <cellStyle name="표준 3 37 2 2 2" xfId="2038" xr:uid="{00000000-0005-0000-0000-0000F5070000}"/>
    <cellStyle name="표준 3 37 2 3" xfId="2039" xr:uid="{00000000-0005-0000-0000-0000F6070000}"/>
    <cellStyle name="표준 3 37 3" xfId="2040" xr:uid="{00000000-0005-0000-0000-0000F7070000}"/>
    <cellStyle name="표준 3 37 3 2" xfId="2041" xr:uid="{00000000-0005-0000-0000-0000F8070000}"/>
    <cellStyle name="표준 3 37 4" xfId="2042" xr:uid="{00000000-0005-0000-0000-0000F9070000}"/>
    <cellStyle name="표준 3 37 5" xfId="2043" xr:uid="{00000000-0005-0000-0000-0000FA070000}"/>
    <cellStyle name="표준 3 37 6" xfId="2044" xr:uid="{00000000-0005-0000-0000-0000FB070000}"/>
    <cellStyle name="표준 3 37 7" xfId="2045" xr:uid="{00000000-0005-0000-0000-0000FC070000}"/>
    <cellStyle name="표준 3 37 8" xfId="2046" xr:uid="{00000000-0005-0000-0000-0000FD070000}"/>
    <cellStyle name="표준 3 37 9" xfId="2047" xr:uid="{00000000-0005-0000-0000-0000FE070000}"/>
    <cellStyle name="표준 3 38" xfId="2048" xr:uid="{00000000-0005-0000-0000-0000FF070000}"/>
    <cellStyle name="표준 3 38 10" xfId="2049" xr:uid="{00000000-0005-0000-0000-000000080000}"/>
    <cellStyle name="표준 3 38 11" xfId="2050" xr:uid="{00000000-0005-0000-0000-000001080000}"/>
    <cellStyle name="표준 3 38 12" xfId="2051" xr:uid="{00000000-0005-0000-0000-000002080000}"/>
    <cellStyle name="표준 3 38 2" xfId="2052" xr:uid="{00000000-0005-0000-0000-000003080000}"/>
    <cellStyle name="표준 3 38 2 2" xfId="2053" xr:uid="{00000000-0005-0000-0000-000004080000}"/>
    <cellStyle name="표준 3 38 2 2 2" xfId="2054" xr:uid="{00000000-0005-0000-0000-000005080000}"/>
    <cellStyle name="표준 3 38 2 3" xfId="2055" xr:uid="{00000000-0005-0000-0000-000006080000}"/>
    <cellStyle name="표준 3 38 3" xfId="2056" xr:uid="{00000000-0005-0000-0000-000007080000}"/>
    <cellStyle name="표준 3 38 3 2" xfId="2057" xr:uid="{00000000-0005-0000-0000-000008080000}"/>
    <cellStyle name="표준 3 38 4" xfId="2058" xr:uid="{00000000-0005-0000-0000-000009080000}"/>
    <cellStyle name="표준 3 38 5" xfId="2059" xr:uid="{00000000-0005-0000-0000-00000A080000}"/>
    <cellStyle name="표준 3 38 6" xfId="2060" xr:uid="{00000000-0005-0000-0000-00000B080000}"/>
    <cellStyle name="표준 3 38 7" xfId="2061" xr:uid="{00000000-0005-0000-0000-00000C080000}"/>
    <cellStyle name="표준 3 38 8" xfId="2062" xr:uid="{00000000-0005-0000-0000-00000D080000}"/>
    <cellStyle name="표준 3 38 9" xfId="2063" xr:uid="{00000000-0005-0000-0000-00000E080000}"/>
    <cellStyle name="표준 3 39" xfId="2064" xr:uid="{00000000-0005-0000-0000-00000F080000}"/>
    <cellStyle name="표준 3 39 10" xfId="2065" xr:uid="{00000000-0005-0000-0000-000010080000}"/>
    <cellStyle name="표준 3 39 11" xfId="2066" xr:uid="{00000000-0005-0000-0000-000011080000}"/>
    <cellStyle name="표준 3 39 12" xfId="2067" xr:uid="{00000000-0005-0000-0000-000012080000}"/>
    <cellStyle name="표준 3 39 2" xfId="2068" xr:uid="{00000000-0005-0000-0000-000013080000}"/>
    <cellStyle name="표준 3 39 2 2" xfId="2069" xr:uid="{00000000-0005-0000-0000-000014080000}"/>
    <cellStyle name="표준 3 39 2 2 2" xfId="2070" xr:uid="{00000000-0005-0000-0000-000015080000}"/>
    <cellStyle name="표준 3 39 2 3" xfId="2071" xr:uid="{00000000-0005-0000-0000-000016080000}"/>
    <cellStyle name="표준 3 39 3" xfId="2072" xr:uid="{00000000-0005-0000-0000-000017080000}"/>
    <cellStyle name="표준 3 39 3 2" xfId="2073" xr:uid="{00000000-0005-0000-0000-000018080000}"/>
    <cellStyle name="표준 3 39 4" xfId="2074" xr:uid="{00000000-0005-0000-0000-000019080000}"/>
    <cellStyle name="표준 3 39 5" xfId="2075" xr:uid="{00000000-0005-0000-0000-00001A080000}"/>
    <cellStyle name="표준 3 39 6" xfId="2076" xr:uid="{00000000-0005-0000-0000-00001B080000}"/>
    <cellStyle name="표준 3 39 7" xfId="2077" xr:uid="{00000000-0005-0000-0000-00001C080000}"/>
    <cellStyle name="표준 3 39 8" xfId="2078" xr:uid="{00000000-0005-0000-0000-00001D080000}"/>
    <cellStyle name="표준 3 39 9" xfId="2079" xr:uid="{00000000-0005-0000-0000-00001E080000}"/>
    <cellStyle name="표준 3 4" xfId="2080" xr:uid="{00000000-0005-0000-0000-00001F080000}"/>
    <cellStyle name="표준 3 4 10" xfId="2081" xr:uid="{00000000-0005-0000-0000-000020080000}"/>
    <cellStyle name="표준 3 4 11" xfId="2082" xr:uid="{00000000-0005-0000-0000-000021080000}"/>
    <cellStyle name="표준 3 4 12" xfId="2083" xr:uid="{00000000-0005-0000-0000-000022080000}"/>
    <cellStyle name="표준 3 4 2" xfId="2084" xr:uid="{00000000-0005-0000-0000-000023080000}"/>
    <cellStyle name="표준 3 4 2 2" xfId="2085" xr:uid="{00000000-0005-0000-0000-000024080000}"/>
    <cellStyle name="표준 3 4 2 2 2" xfId="2086" xr:uid="{00000000-0005-0000-0000-000025080000}"/>
    <cellStyle name="표준 3 4 2 3" xfId="2087" xr:uid="{00000000-0005-0000-0000-000026080000}"/>
    <cellStyle name="표준 3 4 3" xfId="2088" xr:uid="{00000000-0005-0000-0000-000027080000}"/>
    <cellStyle name="표준 3 4 3 2" xfId="2089" xr:uid="{00000000-0005-0000-0000-000028080000}"/>
    <cellStyle name="표준 3 4 4" xfId="2090" xr:uid="{00000000-0005-0000-0000-000029080000}"/>
    <cellStyle name="표준 3 4 5" xfId="2091" xr:uid="{00000000-0005-0000-0000-00002A080000}"/>
    <cellStyle name="표준 3 4 6" xfId="2092" xr:uid="{00000000-0005-0000-0000-00002B080000}"/>
    <cellStyle name="표준 3 4 7" xfId="2093" xr:uid="{00000000-0005-0000-0000-00002C080000}"/>
    <cellStyle name="표준 3 4 8" xfId="2094" xr:uid="{00000000-0005-0000-0000-00002D080000}"/>
    <cellStyle name="표준 3 4 9" xfId="2095" xr:uid="{00000000-0005-0000-0000-00002E080000}"/>
    <cellStyle name="표준 3 40" xfId="2096" xr:uid="{00000000-0005-0000-0000-00002F080000}"/>
    <cellStyle name="표준 3 40 10" xfId="2097" xr:uid="{00000000-0005-0000-0000-000030080000}"/>
    <cellStyle name="표준 3 40 11" xfId="2098" xr:uid="{00000000-0005-0000-0000-000031080000}"/>
    <cellStyle name="표준 3 40 12" xfId="2099" xr:uid="{00000000-0005-0000-0000-000032080000}"/>
    <cellStyle name="표준 3 40 2" xfId="2100" xr:uid="{00000000-0005-0000-0000-000033080000}"/>
    <cellStyle name="표준 3 40 2 2" xfId="2101" xr:uid="{00000000-0005-0000-0000-000034080000}"/>
    <cellStyle name="표준 3 40 2 2 2" xfId="2102" xr:uid="{00000000-0005-0000-0000-000035080000}"/>
    <cellStyle name="표준 3 40 2 3" xfId="2103" xr:uid="{00000000-0005-0000-0000-000036080000}"/>
    <cellStyle name="표준 3 40 3" xfId="2104" xr:uid="{00000000-0005-0000-0000-000037080000}"/>
    <cellStyle name="표준 3 40 3 2" xfId="2105" xr:uid="{00000000-0005-0000-0000-000038080000}"/>
    <cellStyle name="표준 3 40 4" xfId="2106" xr:uid="{00000000-0005-0000-0000-000039080000}"/>
    <cellStyle name="표준 3 40 5" xfId="2107" xr:uid="{00000000-0005-0000-0000-00003A080000}"/>
    <cellStyle name="표준 3 40 6" xfId="2108" xr:uid="{00000000-0005-0000-0000-00003B080000}"/>
    <cellStyle name="표준 3 40 7" xfId="2109" xr:uid="{00000000-0005-0000-0000-00003C080000}"/>
    <cellStyle name="표준 3 40 8" xfId="2110" xr:uid="{00000000-0005-0000-0000-00003D080000}"/>
    <cellStyle name="표준 3 40 9" xfId="2111" xr:uid="{00000000-0005-0000-0000-00003E080000}"/>
    <cellStyle name="표준 3 41" xfId="2112" xr:uid="{00000000-0005-0000-0000-00003F080000}"/>
    <cellStyle name="표준 3 41 10" xfId="2113" xr:uid="{00000000-0005-0000-0000-000040080000}"/>
    <cellStyle name="표준 3 41 11" xfId="2114" xr:uid="{00000000-0005-0000-0000-000041080000}"/>
    <cellStyle name="표준 3 41 12" xfId="2115" xr:uid="{00000000-0005-0000-0000-000042080000}"/>
    <cellStyle name="표준 3 41 2" xfId="2116" xr:uid="{00000000-0005-0000-0000-000043080000}"/>
    <cellStyle name="표준 3 41 2 2" xfId="2117" xr:uid="{00000000-0005-0000-0000-000044080000}"/>
    <cellStyle name="표준 3 41 2 2 2" xfId="2118" xr:uid="{00000000-0005-0000-0000-000045080000}"/>
    <cellStyle name="표준 3 41 2 3" xfId="2119" xr:uid="{00000000-0005-0000-0000-000046080000}"/>
    <cellStyle name="표준 3 41 3" xfId="2120" xr:uid="{00000000-0005-0000-0000-000047080000}"/>
    <cellStyle name="표준 3 41 3 2" xfId="2121" xr:uid="{00000000-0005-0000-0000-000048080000}"/>
    <cellStyle name="표준 3 41 4" xfId="2122" xr:uid="{00000000-0005-0000-0000-000049080000}"/>
    <cellStyle name="표준 3 41 5" xfId="2123" xr:uid="{00000000-0005-0000-0000-00004A080000}"/>
    <cellStyle name="표준 3 41 6" xfId="2124" xr:uid="{00000000-0005-0000-0000-00004B080000}"/>
    <cellStyle name="표준 3 41 7" xfId="2125" xr:uid="{00000000-0005-0000-0000-00004C080000}"/>
    <cellStyle name="표준 3 41 8" xfId="2126" xr:uid="{00000000-0005-0000-0000-00004D080000}"/>
    <cellStyle name="표준 3 41 9" xfId="2127" xr:uid="{00000000-0005-0000-0000-00004E080000}"/>
    <cellStyle name="표준 3 42" xfId="2128" xr:uid="{00000000-0005-0000-0000-00004F080000}"/>
    <cellStyle name="표준 3 42 10" xfId="2129" xr:uid="{00000000-0005-0000-0000-000050080000}"/>
    <cellStyle name="표준 3 42 11" xfId="2130" xr:uid="{00000000-0005-0000-0000-000051080000}"/>
    <cellStyle name="표준 3 42 12" xfId="2131" xr:uid="{00000000-0005-0000-0000-000052080000}"/>
    <cellStyle name="표준 3 42 2" xfId="2132" xr:uid="{00000000-0005-0000-0000-000053080000}"/>
    <cellStyle name="표준 3 42 2 2" xfId="2133" xr:uid="{00000000-0005-0000-0000-000054080000}"/>
    <cellStyle name="표준 3 42 2 2 2" xfId="2134" xr:uid="{00000000-0005-0000-0000-000055080000}"/>
    <cellStyle name="표준 3 42 2 3" xfId="2135" xr:uid="{00000000-0005-0000-0000-000056080000}"/>
    <cellStyle name="표준 3 42 3" xfId="2136" xr:uid="{00000000-0005-0000-0000-000057080000}"/>
    <cellStyle name="표준 3 42 3 2" xfId="2137" xr:uid="{00000000-0005-0000-0000-000058080000}"/>
    <cellStyle name="표준 3 42 4" xfId="2138" xr:uid="{00000000-0005-0000-0000-000059080000}"/>
    <cellStyle name="표준 3 42 5" xfId="2139" xr:uid="{00000000-0005-0000-0000-00005A080000}"/>
    <cellStyle name="표준 3 42 6" xfId="2140" xr:uid="{00000000-0005-0000-0000-00005B080000}"/>
    <cellStyle name="표준 3 42 7" xfId="2141" xr:uid="{00000000-0005-0000-0000-00005C080000}"/>
    <cellStyle name="표준 3 42 8" xfId="2142" xr:uid="{00000000-0005-0000-0000-00005D080000}"/>
    <cellStyle name="표준 3 42 9" xfId="2143" xr:uid="{00000000-0005-0000-0000-00005E080000}"/>
    <cellStyle name="표준 3 43" xfId="2144" xr:uid="{00000000-0005-0000-0000-00005F080000}"/>
    <cellStyle name="표준 3 43 10" xfId="2145" xr:uid="{00000000-0005-0000-0000-000060080000}"/>
    <cellStyle name="표준 3 43 11" xfId="2146" xr:uid="{00000000-0005-0000-0000-000061080000}"/>
    <cellStyle name="표준 3 43 12" xfId="2147" xr:uid="{00000000-0005-0000-0000-000062080000}"/>
    <cellStyle name="표준 3 43 2" xfId="2148" xr:uid="{00000000-0005-0000-0000-000063080000}"/>
    <cellStyle name="표준 3 43 2 2" xfId="2149" xr:uid="{00000000-0005-0000-0000-000064080000}"/>
    <cellStyle name="표준 3 43 2 2 2" xfId="2150" xr:uid="{00000000-0005-0000-0000-000065080000}"/>
    <cellStyle name="표준 3 43 2 3" xfId="2151" xr:uid="{00000000-0005-0000-0000-000066080000}"/>
    <cellStyle name="표준 3 43 3" xfId="2152" xr:uid="{00000000-0005-0000-0000-000067080000}"/>
    <cellStyle name="표준 3 43 3 2" xfId="2153" xr:uid="{00000000-0005-0000-0000-000068080000}"/>
    <cellStyle name="표준 3 43 4" xfId="2154" xr:uid="{00000000-0005-0000-0000-000069080000}"/>
    <cellStyle name="표준 3 43 5" xfId="2155" xr:uid="{00000000-0005-0000-0000-00006A080000}"/>
    <cellStyle name="표준 3 43 6" xfId="2156" xr:uid="{00000000-0005-0000-0000-00006B080000}"/>
    <cellStyle name="표준 3 43 7" xfId="2157" xr:uid="{00000000-0005-0000-0000-00006C080000}"/>
    <cellStyle name="표준 3 43 8" xfId="2158" xr:uid="{00000000-0005-0000-0000-00006D080000}"/>
    <cellStyle name="표준 3 43 9" xfId="2159" xr:uid="{00000000-0005-0000-0000-00006E080000}"/>
    <cellStyle name="표준 3 44" xfId="2160" xr:uid="{00000000-0005-0000-0000-00006F080000}"/>
    <cellStyle name="표준 3 44 10" xfId="2161" xr:uid="{00000000-0005-0000-0000-000070080000}"/>
    <cellStyle name="표준 3 44 11" xfId="2162" xr:uid="{00000000-0005-0000-0000-000071080000}"/>
    <cellStyle name="표준 3 44 12" xfId="2163" xr:uid="{00000000-0005-0000-0000-000072080000}"/>
    <cellStyle name="표준 3 44 2" xfId="2164" xr:uid="{00000000-0005-0000-0000-000073080000}"/>
    <cellStyle name="표준 3 44 2 2" xfId="2165" xr:uid="{00000000-0005-0000-0000-000074080000}"/>
    <cellStyle name="표준 3 44 2 2 2" xfId="2166" xr:uid="{00000000-0005-0000-0000-000075080000}"/>
    <cellStyle name="표준 3 44 2 3" xfId="2167" xr:uid="{00000000-0005-0000-0000-000076080000}"/>
    <cellStyle name="표준 3 44 3" xfId="2168" xr:uid="{00000000-0005-0000-0000-000077080000}"/>
    <cellStyle name="표준 3 44 3 2" xfId="2169" xr:uid="{00000000-0005-0000-0000-000078080000}"/>
    <cellStyle name="표준 3 44 4" xfId="2170" xr:uid="{00000000-0005-0000-0000-000079080000}"/>
    <cellStyle name="표준 3 44 5" xfId="2171" xr:uid="{00000000-0005-0000-0000-00007A080000}"/>
    <cellStyle name="표준 3 44 6" xfId="2172" xr:uid="{00000000-0005-0000-0000-00007B080000}"/>
    <cellStyle name="표준 3 44 7" xfId="2173" xr:uid="{00000000-0005-0000-0000-00007C080000}"/>
    <cellStyle name="표준 3 44 8" xfId="2174" xr:uid="{00000000-0005-0000-0000-00007D080000}"/>
    <cellStyle name="표준 3 44 9" xfId="2175" xr:uid="{00000000-0005-0000-0000-00007E080000}"/>
    <cellStyle name="표준 3 45" xfId="2176" xr:uid="{00000000-0005-0000-0000-00007F080000}"/>
    <cellStyle name="표준 3 45 10" xfId="2177" xr:uid="{00000000-0005-0000-0000-000080080000}"/>
    <cellStyle name="표준 3 45 11" xfId="2178" xr:uid="{00000000-0005-0000-0000-000081080000}"/>
    <cellStyle name="표준 3 45 12" xfId="2179" xr:uid="{00000000-0005-0000-0000-000082080000}"/>
    <cellStyle name="표준 3 45 2" xfId="2180" xr:uid="{00000000-0005-0000-0000-000083080000}"/>
    <cellStyle name="표준 3 45 2 2" xfId="2181" xr:uid="{00000000-0005-0000-0000-000084080000}"/>
    <cellStyle name="표준 3 45 2 2 2" xfId="2182" xr:uid="{00000000-0005-0000-0000-000085080000}"/>
    <cellStyle name="표준 3 45 2 3" xfId="2183" xr:uid="{00000000-0005-0000-0000-000086080000}"/>
    <cellStyle name="표준 3 45 3" xfId="2184" xr:uid="{00000000-0005-0000-0000-000087080000}"/>
    <cellStyle name="표준 3 45 3 2" xfId="2185" xr:uid="{00000000-0005-0000-0000-000088080000}"/>
    <cellStyle name="표준 3 45 4" xfId="2186" xr:uid="{00000000-0005-0000-0000-000089080000}"/>
    <cellStyle name="표준 3 45 5" xfId="2187" xr:uid="{00000000-0005-0000-0000-00008A080000}"/>
    <cellStyle name="표준 3 45 6" xfId="2188" xr:uid="{00000000-0005-0000-0000-00008B080000}"/>
    <cellStyle name="표준 3 45 7" xfId="2189" xr:uid="{00000000-0005-0000-0000-00008C080000}"/>
    <cellStyle name="표준 3 45 8" xfId="2190" xr:uid="{00000000-0005-0000-0000-00008D080000}"/>
    <cellStyle name="표준 3 45 9" xfId="2191" xr:uid="{00000000-0005-0000-0000-00008E080000}"/>
    <cellStyle name="표준 3 46" xfId="2192" xr:uid="{00000000-0005-0000-0000-00008F080000}"/>
    <cellStyle name="표준 3 46 10" xfId="2193" xr:uid="{00000000-0005-0000-0000-000090080000}"/>
    <cellStyle name="표준 3 46 11" xfId="2194" xr:uid="{00000000-0005-0000-0000-000091080000}"/>
    <cellStyle name="표준 3 46 12" xfId="2195" xr:uid="{00000000-0005-0000-0000-000092080000}"/>
    <cellStyle name="표준 3 46 2" xfId="2196" xr:uid="{00000000-0005-0000-0000-000093080000}"/>
    <cellStyle name="표준 3 46 2 2" xfId="2197" xr:uid="{00000000-0005-0000-0000-000094080000}"/>
    <cellStyle name="표준 3 46 2 2 2" xfId="2198" xr:uid="{00000000-0005-0000-0000-000095080000}"/>
    <cellStyle name="표준 3 46 2 3" xfId="2199" xr:uid="{00000000-0005-0000-0000-000096080000}"/>
    <cellStyle name="표준 3 46 3" xfId="2200" xr:uid="{00000000-0005-0000-0000-000097080000}"/>
    <cellStyle name="표준 3 46 3 2" xfId="2201" xr:uid="{00000000-0005-0000-0000-000098080000}"/>
    <cellStyle name="표준 3 46 4" xfId="2202" xr:uid="{00000000-0005-0000-0000-000099080000}"/>
    <cellStyle name="표준 3 46 5" xfId="2203" xr:uid="{00000000-0005-0000-0000-00009A080000}"/>
    <cellStyle name="표준 3 46 6" xfId="2204" xr:uid="{00000000-0005-0000-0000-00009B080000}"/>
    <cellStyle name="표준 3 46 7" xfId="2205" xr:uid="{00000000-0005-0000-0000-00009C080000}"/>
    <cellStyle name="표준 3 46 8" xfId="2206" xr:uid="{00000000-0005-0000-0000-00009D080000}"/>
    <cellStyle name="표준 3 46 9" xfId="2207" xr:uid="{00000000-0005-0000-0000-00009E080000}"/>
    <cellStyle name="표준 3 47" xfId="2208" xr:uid="{00000000-0005-0000-0000-00009F080000}"/>
    <cellStyle name="표준 3 47 10" xfId="2209" xr:uid="{00000000-0005-0000-0000-0000A0080000}"/>
    <cellStyle name="표준 3 47 11" xfId="2210" xr:uid="{00000000-0005-0000-0000-0000A1080000}"/>
    <cellStyle name="표준 3 47 12" xfId="2211" xr:uid="{00000000-0005-0000-0000-0000A2080000}"/>
    <cellStyle name="표준 3 47 2" xfId="2212" xr:uid="{00000000-0005-0000-0000-0000A3080000}"/>
    <cellStyle name="표준 3 47 2 2" xfId="2213" xr:uid="{00000000-0005-0000-0000-0000A4080000}"/>
    <cellStyle name="표준 3 47 2 2 2" xfId="2214" xr:uid="{00000000-0005-0000-0000-0000A5080000}"/>
    <cellStyle name="표준 3 47 2 3" xfId="2215" xr:uid="{00000000-0005-0000-0000-0000A6080000}"/>
    <cellStyle name="표준 3 47 3" xfId="2216" xr:uid="{00000000-0005-0000-0000-0000A7080000}"/>
    <cellStyle name="표준 3 47 3 2" xfId="2217" xr:uid="{00000000-0005-0000-0000-0000A8080000}"/>
    <cellStyle name="표준 3 47 4" xfId="2218" xr:uid="{00000000-0005-0000-0000-0000A9080000}"/>
    <cellStyle name="표준 3 47 5" xfId="2219" xr:uid="{00000000-0005-0000-0000-0000AA080000}"/>
    <cellStyle name="표준 3 47 6" xfId="2220" xr:uid="{00000000-0005-0000-0000-0000AB080000}"/>
    <cellStyle name="표준 3 47 7" xfId="2221" xr:uid="{00000000-0005-0000-0000-0000AC080000}"/>
    <cellStyle name="표준 3 47 8" xfId="2222" xr:uid="{00000000-0005-0000-0000-0000AD080000}"/>
    <cellStyle name="표준 3 47 9" xfId="2223" xr:uid="{00000000-0005-0000-0000-0000AE080000}"/>
    <cellStyle name="표준 3 48" xfId="2224" xr:uid="{00000000-0005-0000-0000-0000AF080000}"/>
    <cellStyle name="표준 3 48 10" xfId="2225" xr:uid="{00000000-0005-0000-0000-0000B0080000}"/>
    <cellStyle name="표준 3 48 11" xfId="2226" xr:uid="{00000000-0005-0000-0000-0000B1080000}"/>
    <cellStyle name="표준 3 48 12" xfId="2227" xr:uid="{00000000-0005-0000-0000-0000B2080000}"/>
    <cellStyle name="표준 3 48 2" xfId="2228" xr:uid="{00000000-0005-0000-0000-0000B3080000}"/>
    <cellStyle name="표준 3 48 2 2" xfId="2229" xr:uid="{00000000-0005-0000-0000-0000B4080000}"/>
    <cellStyle name="표준 3 48 2 2 2" xfId="2230" xr:uid="{00000000-0005-0000-0000-0000B5080000}"/>
    <cellStyle name="표준 3 48 2 3" xfId="2231" xr:uid="{00000000-0005-0000-0000-0000B6080000}"/>
    <cellStyle name="표준 3 48 3" xfId="2232" xr:uid="{00000000-0005-0000-0000-0000B7080000}"/>
    <cellStyle name="표준 3 48 3 2" xfId="2233" xr:uid="{00000000-0005-0000-0000-0000B8080000}"/>
    <cellStyle name="표준 3 48 4" xfId="2234" xr:uid="{00000000-0005-0000-0000-0000B9080000}"/>
    <cellStyle name="표준 3 48 5" xfId="2235" xr:uid="{00000000-0005-0000-0000-0000BA080000}"/>
    <cellStyle name="표준 3 48 6" xfId="2236" xr:uid="{00000000-0005-0000-0000-0000BB080000}"/>
    <cellStyle name="표준 3 48 7" xfId="2237" xr:uid="{00000000-0005-0000-0000-0000BC080000}"/>
    <cellStyle name="표준 3 48 8" xfId="2238" xr:uid="{00000000-0005-0000-0000-0000BD080000}"/>
    <cellStyle name="표준 3 48 9" xfId="2239" xr:uid="{00000000-0005-0000-0000-0000BE080000}"/>
    <cellStyle name="표준 3 49" xfId="2240" xr:uid="{00000000-0005-0000-0000-0000BF080000}"/>
    <cellStyle name="표준 3 49 10" xfId="2241" xr:uid="{00000000-0005-0000-0000-0000C0080000}"/>
    <cellStyle name="표준 3 49 11" xfId="2242" xr:uid="{00000000-0005-0000-0000-0000C1080000}"/>
    <cellStyle name="표준 3 49 12" xfId="2243" xr:uid="{00000000-0005-0000-0000-0000C2080000}"/>
    <cellStyle name="표준 3 49 2" xfId="2244" xr:uid="{00000000-0005-0000-0000-0000C3080000}"/>
    <cellStyle name="표준 3 49 2 2" xfId="2245" xr:uid="{00000000-0005-0000-0000-0000C4080000}"/>
    <cellStyle name="표준 3 49 2 2 2" xfId="2246" xr:uid="{00000000-0005-0000-0000-0000C5080000}"/>
    <cellStyle name="표준 3 49 2 3" xfId="2247" xr:uid="{00000000-0005-0000-0000-0000C6080000}"/>
    <cellStyle name="표준 3 49 3" xfId="2248" xr:uid="{00000000-0005-0000-0000-0000C7080000}"/>
    <cellStyle name="표준 3 49 3 2" xfId="2249" xr:uid="{00000000-0005-0000-0000-0000C8080000}"/>
    <cellStyle name="표준 3 49 4" xfId="2250" xr:uid="{00000000-0005-0000-0000-0000C9080000}"/>
    <cellStyle name="표준 3 49 5" xfId="2251" xr:uid="{00000000-0005-0000-0000-0000CA080000}"/>
    <cellStyle name="표준 3 49 6" xfId="2252" xr:uid="{00000000-0005-0000-0000-0000CB080000}"/>
    <cellStyle name="표준 3 49 7" xfId="2253" xr:uid="{00000000-0005-0000-0000-0000CC080000}"/>
    <cellStyle name="표준 3 49 8" xfId="2254" xr:uid="{00000000-0005-0000-0000-0000CD080000}"/>
    <cellStyle name="표준 3 49 9" xfId="2255" xr:uid="{00000000-0005-0000-0000-0000CE080000}"/>
    <cellStyle name="표준 3 5" xfId="2256" xr:uid="{00000000-0005-0000-0000-0000CF080000}"/>
    <cellStyle name="표준 3 5 10" xfId="2257" xr:uid="{00000000-0005-0000-0000-0000D0080000}"/>
    <cellStyle name="표준 3 5 11" xfId="2258" xr:uid="{00000000-0005-0000-0000-0000D1080000}"/>
    <cellStyle name="표준 3 5 12" xfId="2259" xr:uid="{00000000-0005-0000-0000-0000D2080000}"/>
    <cellStyle name="표준 3 5 2" xfId="2260" xr:uid="{00000000-0005-0000-0000-0000D3080000}"/>
    <cellStyle name="표준 3 5 2 2" xfId="2261" xr:uid="{00000000-0005-0000-0000-0000D4080000}"/>
    <cellStyle name="표준 3 5 2 2 2" xfId="2262" xr:uid="{00000000-0005-0000-0000-0000D5080000}"/>
    <cellStyle name="표준 3 5 2 3" xfId="2263" xr:uid="{00000000-0005-0000-0000-0000D6080000}"/>
    <cellStyle name="표준 3 5 3" xfId="2264" xr:uid="{00000000-0005-0000-0000-0000D7080000}"/>
    <cellStyle name="표준 3 5 3 2" xfId="2265" xr:uid="{00000000-0005-0000-0000-0000D8080000}"/>
    <cellStyle name="표준 3 5 4" xfId="2266" xr:uid="{00000000-0005-0000-0000-0000D9080000}"/>
    <cellStyle name="표준 3 5 5" xfId="2267" xr:uid="{00000000-0005-0000-0000-0000DA080000}"/>
    <cellStyle name="표준 3 5 6" xfId="2268" xr:uid="{00000000-0005-0000-0000-0000DB080000}"/>
    <cellStyle name="표준 3 5 7" xfId="2269" xr:uid="{00000000-0005-0000-0000-0000DC080000}"/>
    <cellStyle name="표준 3 5 8" xfId="2270" xr:uid="{00000000-0005-0000-0000-0000DD080000}"/>
    <cellStyle name="표준 3 5 9" xfId="2271" xr:uid="{00000000-0005-0000-0000-0000DE080000}"/>
    <cellStyle name="표준 3 50" xfId="2272" xr:uid="{00000000-0005-0000-0000-0000DF080000}"/>
    <cellStyle name="표준 3 50 10" xfId="2273" xr:uid="{00000000-0005-0000-0000-0000E0080000}"/>
    <cellStyle name="표준 3 50 11" xfId="2274" xr:uid="{00000000-0005-0000-0000-0000E1080000}"/>
    <cellStyle name="표준 3 50 12" xfId="2275" xr:uid="{00000000-0005-0000-0000-0000E2080000}"/>
    <cellStyle name="표준 3 50 2" xfId="2276" xr:uid="{00000000-0005-0000-0000-0000E3080000}"/>
    <cellStyle name="표준 3 50 2 2" xfId="2277" xr:uid="{00000000-0005-0000-0000-0000E4080000}"/>
    <cellStyle name="표준 3 50 2 2 2" xfId="2278" xr:uid="{00000000-0005-0000-0000-0000E5080000}"/>
    <cellStyle name="표준 3 50 2 3" xfId="2279" xr:uid="{00000000-0005-0000-0000-0000E6080000}"/>
    <cellStyle name="표준 3 50 3" xfId="2280" xr:uid="{00000000-0005-0000-0000-0000E7080000}"/>
    <cellStyle name="표준 3 50 3 2" xfId="2281" xr:uid="{00000000-0005-0000-0000-0000E8080000}"/>
    <cellStyle name="표준 3 50 4" xfId="2282" xr:uid="{00000000-0005-0000-0000-0000E9080000}"/>
    <cellStyle name="표준 3 50 5" xfId="2283" xr:uid="{00000000-0005-0000-0000-0000EA080000}"/>
    <cellStyle name="표준 3 50 6" xfId="2284" xr:uid="{00000000-0005-0000-0000-0000EB080000}"/>
    <cellStyle name="표준 3 50 7" xfId="2285" xr:uid="{00000000-0005-0000-0000-0000EC080000}"/>
    <cellStyle name="표준 3 50 8" xfId="2286" xr:uid="{00000000-0005-0000-0000-0000ED080000}"/>
    <cellStyle name="표준 3 50 9" xfId="2287" xr:uid="{00000000-0005-0000-0000-0000EE080000}"/>
    <cellStyle name="표준 3 51" xfId="2288" xr:uid="{00000000-0005-0000-0000-0000EF080000}"/>
    <cellStyle name="표준 3 51 10" xfId="2289" xr:uid="{00000000-0005-0000-0000-0000F0080000}"/>
    <cellStyle name="표준 3 51 11" xfId="2290" xr:uid="{00000000-0005-0000-0000-0000F1080000}"/>
    <cellStyle name="표준 3 51 12" xfId="2291" xr:uid="{00000000-0005-0000-0000-0000F2080000}"/>
    <cellStyle name="표준 3 51 2" xfId="2292" xr:uid="{00000000-0005-0000-0000-0000F3080000}"/>
    <cellStyle name="표준 3 51 2 2" xfId="2293" xr:uid="{00000000-0005-0000-0000-0000F4080000}"/>
    <cellStyle name="표준 3 51 2 2 2" xfId="2294" xr:uid="{00000000-0005-0000-0000-0000F5080000}"/>
    <cellStyle name="표준 3 51 2 3" xfId="2295" xr:uid="{00000000-0005-0000-0000-0000F6080000}"/>
    <cellStyle name="표준 3 51 3" xfId="2296" xr:uid="{00000000-0005-0000-0000-0000F7080000}"/>
    <cellStyle name="표준 3 51 3 2" xfId="2297" xr:uid="{00000000-0005-0000-0000-0000F8080000}"/>
    <cellStyle name="표준 3 51 4" xfId="2298" xr:uid="{00000000-0005-0000-0000-0000F9080000}"/>
    <cellStyle name="표준 3 51 5" xfId="2299" xr:uid="{00000000-0005-0000-0000-0000FA080000}"/>
    <cellStyle name="표준 3 51 6" xfId="2300" xr:uid="{00000000-0005-0000-0000-0000FB080000}"/>
    <cellStyle name="표준 3 51 7" xfId="2301" xr:uid="{00000000-0005-0000-0000-0000FC080000}"/>
    <cellStyle name="표준 3 51 8" xfId="2302" xr:uid="{00000000-0005-0000-0000-0000FD080000}"/>
    <cellStyle name="표준 3 51 9" xfId="2303" xr:uid="{00000000-0005-0000-0000-0000FE080000}"/>
    <cellStyle name="표준 3 52" xfId="2304" xr:uid="{00000000-0005-0000-0000-0000FF080000}"/>
    <cellStyle name="표준 3 52 10" xfId="2305" xr:uid="{00000000-0005-0000-0000-000000090000}"/>
    <cellStyle name="표준 3 52 11" xfId="2306" xr:uid="{00000000-0005-0000-0000-000001090000}"/>
    <cellStyle name="표준 3 52 12" xfId="2307" xr:uid="{00000000-0005-0000-0000-000002090000}"/>
    <cellStyle name="표준 3 52 2" xfId="2308" xr:uid="{00000000-0005-0000-0000-000003090000}"/>
    <cellStyle name="표준 3 52 2 2" xfId="2309" xr:uid="{00000000-0005-0000-0000-000004090000}"/>
    <cellStyle name="표준 3 52 2 2 2" xfId="2310" xr:uid="{00000000-0005-0000-0000-000005090000}"/>
    <cellStyle name="표준 3 52 2 3" xfId="2311" xr:uid="{00000000-0005-0000-0000-000006090000}"/>
    <cellStyle name="표준 3 52 3" xfId="2312" xr:uid="{00000000-0005-0000-0000-000007090000}"/>
    <cellStyle name="표준 3 52 3 2" xfId="2313" xr:uid="{00000000-0005-0000-0000-000008090000}"/>
    <cellStyle name="표준 3 52 4" xfId="2314" xr:uid="{00000000-0005-0000-0000-000009090000}"/>
    <cellStyle name="표준 3 52 5" xfId="2315" xr:uid="{00000000-0005-0000-0000-00000A090000}"/>
    <cellStyle name="표준 3 52 6" xfId="2316" xr:uid="{00000000-0005-0000-0000-00000B090000}"/>
    <cellStyle name="표준 3 52 7" xfId="2317" xr:uid="{00000000-0005-0000-0000-00000C090000}"/>
    <cellStyle name="표준 3 52 8" xfId="2318" xr:uid="{00000000-0005-0000-0000-00000D090000}"/>
    <cellStyle name="표준 3 52 9" xfId="2319" xr:uid="{00000000-0005-0000-0000-00000E090000}"/>
    <cellStyle name="표준 3 53" xfId="2320" xr:uid="{00000000-0005-0000-0000-00000F090000}"/>
    <cellStyle name="표준 3 53 10" xfId="2321" xr:uid="{00000000-0005-0000-0000-000010090000}"/>
    <cellStyle name="표준 3 53 11" xfId="2322" xr:uid="{00000000-0005-0000-0000-000011090000}"/>
    <cellStyle name="표준 3 53 12" xfId="2323" xr:uid="{00000000-0005-0000-0000-000012090000}"/>
    <cellStyle name="표준 3 53 2" xfId="2324" xr:uid="{00000000-0005-0000-0000-000013090000}"/>
    <cellStyle name="표준 3 53 2 2" xfId="2325" xr:uid="{00000000-0005-0000-0000-000014090000}"/>
    <cellStyle name="표준 3 53 2 2 2" xfId="2326" xr:uid="{00000000-0005-0000-0000-000015090000}"/>
    <cellStyle name="표준 3 53 2 3" xfId="2327" xr:uid="{00000000-0005-0000-0000-000016090000}"/>
    <cellStyle name="표준 3 53 3" xfId="2328" xr:uid="{00000000-0005-0000-0000-000017090000}"/>
    <cellStyle name="표준 3 53 3 2" xfId="2329" xr:uid="{00000000-0005-0000-0000-000018090000}"/>
    <cellStyle name="표준 3 53 4" xfId="2330" xr:uid="{00000000-0005-0000-0000-000019090000}"/>
    <cellStyle name="표준 3 53 5" xfId="2331" xr:uid="{00000000-0005-0000-0000-00001A090000}"/>
    <cellStyle name="표준 3 53 6" xfId="2332" xr:uid="{00000000-0005-0000-0000-00001B090000}"/>
    <cellStyle name="표준 3 53 7" xfId="2333" xr:uid="{00000000-0005-0000-0000-00001C090000}"/>
    <cellStyle name="표준 3 53 8" xfId="2334" xr:uid="{00000000-0005-0000-0000-00001D090000}"/>
    <cellStyle name="표준 3 53 9" xfId="2335" xr:uid="{00000000-0005-0000-0000-00001E090000}"/>
    <cellStyle name="표준 3 54" xfId="2336" xr:uid="{00000000-0005-0000-0000-00001F090000}"/>
    <cellStyle name="표준 3 54 10" xfId="2337" xr:uid="{00000000-0005-0000-0000-000020090000}"/>
    <cellStyle name="표준 3 54 11" xfId="2338" xr:uid="{00000000-0005-0000-0000-000021090000}"/>
    <cellStyle name="표준 3 54 12" xfId="2339" xr:uid="{00000000-0005-0000-0000-000022090000}"/>
    <cellStyle name="표준 3 54 2" xfId="2340" xr:uid="{00000000-0005-0000-0000-000023090000}"/>
    <cellStyle name="표준 3 54 2 2" xfId="2341" xr:uid="{00000000-0005-0000-0000-000024090000}"/>
    <cellStyle name="표준 3 54 2 2 2" xfId="2342" xr:uid="{00000000-0005-0000-0000-000025090000}"/>
    <cellStyle name="표준 3 54 2 3" xfId="2343" xr:uid="{00000000-0005-0000-0000-000026090000}"/>
    <cellStyle name="표준 3 54 3" xfId="2344" xr:uid="{00000000-0005-0000-0000-000027090000}"/>
    <cellStyle name="표준 3 54 3 2" xfId="2345" xr:uid="{00000000-0005-0000-0000-000028090000}"/>
    <cellStyle name="표준 3 54 4" xfId="2346" xr:uid="{00000000-0005-0000-0000-000029090000}"/>
    <cellStyle name="표준 3 54 5" xfId="2347" xr:uid="{00000000-0005-0000-0000-00002A090000}"/>
    <cellStyle name="표준 3 54 6" xfId="2348" xr:uid="{00000000-0005-0000-0000-00002B090000}"/>
    <cellStyle name="표준 3 54 7" xfId="2349" xr:uid="{00000000-0005-0000-0000-00002C090000}"/>
    <cellStyle name="표준 3 54 8" xfId="2350" xr:uid="{00000000-0005-0000-0000-00002D090000}"/>
    <cellStyle name="표준 3 54 9" xfId="2351" xr:uid="{00000000-0005-0000-0000-00002E090000}"/>
    <cellStyle name="표준 3 55" xfId="2352" xr:uid="{00000000-0005-0000-0000-00002F090000}"/>
    <cellStyle name="표준 3 55 10" xfId="2353" xr:uid="{00000000-0005-0000-0000-000030090000}"/>
    <cellStyle name="표준 3 55 11" xfId="2354" xr:uid="{00000000-0005-0000-0000-000031090000}"/>
    <cellStyle name="표준 3 55 12" xfId="2355" xr:uid="{00000000-0005-0000-0000-000032090000}"/>
    <cellStyle name="표준 3 55 2" xfId="2356" xr:uid="{00000000-0005-0000-0000-000033090000}"/>
    <cellStyle name="표준 3 55 2 2" xfId="2357" xr:uid="{00000000-0005-0000-0000-000034090000}"/>
    <cellStyle name="표준 3 55 2 2 2" xfId="2358" xr:uid="{00000000-0005-0000-0000-000035090000}"/>
    <cellStyle name="표준 3 55 2 3" xfId="2359" xr:uid="{00000000-0005-0000-0000-000036090000}"/>
    <cellStyle name="표준 3 55 3" xfId="2360" xr:uid="{00000000-0005-0000-0000-000037090000}"/>
    <cellStyle name="표준 3 55 3 2" xfId="2361" xr:uid="{00000000-0005-0000-0000-000038090000}"/>
    <cellStyle name="표준 3 55 4" xfId="2362" xr:uid="{00000000-0005-0000-0000-000039090000}"/>
    <cellStyle name="표준 3 55 5" xfId="2363" xr:uid="{00000000-0005-0000-0000-00003A090000}"/>
    <cellStyle name="표준 3 55 6" xfId="2364" xr:uid="{00000000-0005-0000-0000-00003B090000}"/>
    <cellStyle name="표준 3 55 7" xfId="2365" xr:uid="{00000000-0005-0000-0000-00003C090000}"/>
    <cellStyle name="표준 3 55 8" xfId="2366" xr:uid="{00000000-0005-0000-0000-00003D090000}"/>
    <cellStyle name="표준 3 55 9" xfId="2367" xr:uid="{00000000-0005-0000-0000-00003E090000}"/>
    <cellStyle name="표준 3 56" xfId="2368" xr:uid="{00000000-0005-0000-0000-00003F090000}"/>
    <cellStyle name="표준 3 56 10" xfId="2369" xr:uid="{00000000-0005-0000-0000-000040090000}"/>
    <cellStyle name="표준 3 56 11" xfId="2370" xr:uid="{00000000-0005-0000-0000-000041090000}"/>
    <cellStyle name="표준 3 56 12" xfId="2371" xr:uid="{00000000-0005-0000-0000-000042090000}"/>
    <cellStyle name="표준 3 56 2" xfId="2372" xr:uid="{00000000-0005-0000-0000-000043090000}"/>
    <cellStyle name="표준 3 56 2 2" xfId="2373" xr:uid="{00000000-0005-0000-0000-000044090000}"/>
    <cellStyle name="표준 3 56 2 2 2" xfId="2374" xr:uid="{00000000-0005-0000-0000-000045090000}"/>
    <cellStyle name="표준 3 56 2 3" xfId="2375" xr:uid="{00000000-0005-0000-0000-000046090000}"/>
    <cellStyle name="표준 3 56 3" xfId="2376" xr:uid="{00000000-0005-0000-0000-000047090000}"/>
    <cellStyle name="표준 3 56 3 2" xfId="2377" xr:uid="{00000000-0005-0000-0000-000048090000}"/>
    <cellStyle name="표준 3 56 4" xfId="2378" xr:uid="{00000000-0005-0000-0000-000049090000}"/>
    <cellStyle name="표준 3 56 5" xfId="2379" xr:uid="{00000000-0005-0000-0000-00004A090000}"/>
    <cellStyle name="표준 3 56 6" xfId="2380" xr:uid="{00000000-0005-0000-0000-00004B090000}"/>
    <cellStyle name="표준 3 56 7" xfId="2381" xr:uid="{00000000-0005-0000-0000-00004C090000}"/>
    <cellStyle name="표준 3 56 8" xfId="2382" xr:uid="{00000000-0005-0000-0000-00004D090000}"/>
    <cellStyle name="표준 3 56 9" xfId="2383" xr:uid="{00000000-0005-0000-0000-00004E090000}"/>
    <cellStyle name="표준 3 57" xfId="2384" xr:uid="{00000000-0005-0000-0000-00004F090000}"/>
    <cellStyle name="표준 3 57 10" xfId="2385" xr:uid="{00000000-0005-0000-0000-000050090000}"/>
    <cellStyle name="표준 3 57 11" xfId="2386" xr:uid="{00000000-0005-0000-0000-000051090000}"/>
    <cellStyle name="표준 3 57 12" xfId="2387" xr:uid="{00000000-0005-0000-0000-000052090000}"/>
    <cellStyle name="표준 3 57 2" xfId="2388" xr:uid="{00000000-0005-0000-0000-000053090000}"/>
    <cellStyle name="표준 3 57 2 2" xfId="2389" xr:uid="{00000000-0005-0000-0000-000054090000}"/>
    <cellStyle name="표준 3 57 2 2 2" xfId="2390" xr:uid="{00000000-0005-0000-0000-000055090000}"/>
    <cellStyle name="표준 3 57 2 3" xfId="2391" xr:uid="{00000000-0005-0000-0000-000056090000}"/>
    <cellStyle name="표준 3 57 3" xfId="2392" xr:uid="{00000000-0005-0000-0000-000057090000}"/>
    <cellStyle name="표준 3 57 3 2" xfId="2393" xr:uid="{00000000-0005-0000-0000-000058090000}"/>
    <cellStyle name="표준 3 57 4" xfId="2394" xr:uid="{00000000-0005-0000-0000-000059090000}"/>
    <cellStyle name="표준 3 57 5" xfId="2395" xr:uid="{00000000-0005-0000-0000-00005A090000}"/>
    <cellStyle name="표준 3 57 6" xfId="2396" xr:uid="{00000000-0005-0000-0000-00005B090000}"/>
    <cellStyle name="표준 3 57 7" xfId="2397" xr:uid="{00000000-0005-0000-0000-00005C090000}"/>
    <cellStyle name="표준 3 57 8" xfId="2398" xr:uid="{00000000-0005-0000-0000-00005D090000}"/>
    <cellStyle name="표준 3 57 9" xfId="2399" xr:uid="{00000000-0005-0000-0000-00005E090000}"/>
    <cellStyle name="표준 3 58" xfId="2400" xr:uid="{00000000-0005-0000-0000-00005F090000}"/>
    <cellStyle name="표준 3 58 10" xfId="2401" xr:uid="{00000000-0005-0000-0000-000060090000}"/>
    <cellStyle name="표준 3 58 11" xfId="2402" xr:uid="{00000000-0005-0000-0000-000061090000}"/>
    <cellStyle name="표준 3 58 12" xfId="2403" xr:uid="{00000000-0005-0000-0000-000062090000}"/>
    <cellStyle name="표준 3 58 2" xfId="2404" xr:uid="{00000000-0005-0000-0000-000063090000}"/>
    <cellStyle name="표준 3 58 2 2" xfId="2405" xr:uid="{00000000-0005-0000-0000-000064090000}"/>
    <cellStyle name="표준 3 58 2 2 2" xfId="2406" xr:uid="{00000000-0005-0000-0000-000065090000}"/>
    <cellStyle name="표준 3 58 2 3" xfId="2407" xr:uid="{00000000-0005-0000-0000-000066090000}"/>
    <cellStyle name="표준 3 58 3" xfId="2408" xr:uid="{00000000-0005-0000-0000-000067090000}"/>
    <cellStyle name="표준 3 58 3 2" xfId="2409" xr:uid="{00000000-0005-0000-0000-000068090000}"/>
    <cellStyle name="표준 3 58 4" xfId="2410" xr:uid="{00000000-0005-0000-0000-000069090000}"/>
    <cellStyle name="표준 3 58 5" xfId="2411" xr:uid="{00000000-0005-0000-0000-00006A090000}"/>
    <cellStyle name="표준 3 58 6" xfId="2412" xr:uid="{00000000-0005-0000-0000-00006B090000}"/>
    <cellStyle name="표준 3 58 7" xfId="2413" xr:uid="{00000000-0005-0000-0000-00006C090000}"/>
    <cellStyle name="표준 3 58 8" xfId="2414" xr:uid="{00000000-0005-0000-0000-00006D090000}"/>
    <cellStyle name="표준 3 58 9" xfId="2415" xr:uid="{00000000-0005-0000-0000-00006E090000}"/>
    <cellStyle name="표준 3 59" xfId="2416" xr:uid="{00000000-0005-0000-0000-00006F090000}"/>
    <cellStyle name="표준 3 59 10" xfId="2417" xr:uid="{00000000-0005-0000-0000-000070090000}"/>
    <cellStyle name="표준 3 59 11" xfId="2418" xr:uid="{00000000-0005-0000-0000-000071090000}"/>
    <cellStyle name="표준 3 59 12" xfId="2419" xr:uid="{00000000-0005-0000-0000-000072090000}"/>
    <cellStyle name="표준 3 59 2" xfId="2420" xr:uid="{00000000-0005-0000-0000-000073090000}"/>
    <cellStyle name="표준 3 59 2 2" xfId="2421" xr:uid="{00000000-0005-0000-0000-000074090000}"/>
    <cellStyle name="표준 3 59 2 2 2" xfId="2422" xr:uid="{00000000-0005-0000-0000-000075090000}"/>
    <cellStyle name="표준 3 59 2 3" xfId="2423" xr:uid="{00000000-0005-0000-0000-000076090000}"/>
    <cellStyle name="표준 3 59 3" xfId="2424" xr:uid="{00000000-0005-0000-0000-000077090000}"/>
    <cellStyle name="표준 3 59 3 2" xfId="2425" xr:uid="{00000000-0005-0000-0000-000078090000}"/>
    <cellStyle name="표준 3 59 4" xfId="2426" xr:uid="{00000000-0005-0000-0000-000079090000}"/>
    <cellStyle name="표준 3 59 5" xfId="2427" xr:uid="{00000000-0005-0000-0000-00007A090000}"/>
    <cellStyle name="표준 3 59 6" xfId="2428" xr:uid="{00000000-0005-0000-0000-00007B090000}"/>
    <cellStyle name="표준 3 59 7" xfId="2429" xr:uid="{00000000-0005-0000-0000-00007C090000}"/>
    <cellStyle name="표준 3 59 8" xfId="2430" xr:uid="{00000000-0005-0000-0000-00007D090000}"/>
    <cellStyle name="표준 3 59 9" xfId="2431" xr:uid="{00000000-0005-0000-0000-00007E090000}"/>
    <cellStyle name="표준 3 6" xfId="2432" xr:uid="{00000000-0005-0000-0000-00007F090000}"/>
    <cellStyle name="표준 3 6 10" xfId="2433" xr:uid="{00000000-0005-0000-0000-000080090000}"/>
    <cellStyle name="표준 3 6 11" xfId="2434" xr:uid="{00000000-0005-0000-0000-000081090000}"/>
    <cellStyle name="표준 3 6 12" xfId="2435" xr:uid="{00000000-0005-0000-0000-000082090000}"/>
    <cellStyle name="표준 3 6 2" xfId="2436" xr:uid="{00000000-0005-0000-0000-000083090000}"/>
    <cellStyle name="표준 3 6 2 2" xfId="2437" xr:uid="{00000000-0005-0000-0000-000084090000}"/>
    <cellStyle name="표준 3 6 2 2 2" xfId="2438" xr:uid="{00000000-0005-0000-0000-000085090000}"/>
    <cellStyle name="표준 3 6 2 3" xfId="2439" xr:uid="{00000000-0005-0000-0000-000086090000}"/>
    <cellStyle name="표준 3 6 3" xfId="2440" xr:uid="{00000000-0005-0000-0000-000087090000}"/>
    <cellStyle name="표준 3 6 3 2" xfId="2441" xr:uid="{00000000-0005-0000-0000-000088090000}"/>
    <cellStyle name="표준 3 6 4" xfId="2442" xr:uid="{00000000-0005-0000-0000-000089090000}"/>
    <cellStyle name="표준 3 6 5" xfId="2443" xr:uid="{00000000-0005-0000-0000-00008A090000}"/>
    <cellStyle name="표준 3 6 6" xfId="2444" xr:uid="{00000000-0005-0000-0000-00008B090000}"/>
    <cellStyle name="표준 3 6 7" xfId="2445" xr:uid="{00000000-0005-0000-0000-00008C090000}"/>
    <cellStyle name="표준 3 6 8" xfId="2446" xr:uid="{00000000-0005-0000-0000-00008D090000}"/>
    <cellStyle name="표준 3 6 9" xfId="2447" xr:uid="{00000000-0005-0000-0000-00008E090000}"/>
    <cellStyle name="표준 3 60" xfId="2448" xr:uid="{00000000-0005-0000-0000-00008F090000}"/>
    <cellStyle name="표준 3 60 10" xfId="2449" xr:uid="{00000000-0005-0000-0000-000090090000}"/>
    <cellStyle name="표준 3 60 11" xfId="2450" xr:uid="{00000000-0005-0000-0000-000091090000}"/>
    <cellStyle name="표준 3 60 12" xfId="2451" xr:uid="{00000000-0005-0000-0000-000092090000}"/>
    <cellStyle name="표준 3 60 2" xfId="2452" xr:uid="{00000000-0005-0000-0000-000093090000}"/>
    <cellStyle name="표준 3 60 2 2" xfId="2453" xr:uid="{00000000-0005-0000-0000-000094090000}"/>
    <cellStyle name="표준 3 60 2 2 2" xfId="2454" xr:uid="{00000000-0005-0000-0000-000095090000}"/>
    <cellStyle name="표준 3 60 2 3" xfId="2455" xr:uid="{00000000-0005-0000-0000-000096090000}"/>
    <cellStyle name="표준 3 60 3" xfId="2456" xr:uid="{00000000-0005-0000-0000-000097090000}"/>
    <cellStyle name="표준 3 60 3 2" xfId="2457" xr:uid="{00000000-0005-0000-0000-000098090000}"/>
    <cellStyle name="표준 3 60 4" xfId="2458" xr:uid="{00000000-0005-0000-0000-000099090000}"/>
    <cellStyle name="표준 3 60 5" xfId="2459" xr:uid="{00000000-0005-0000-0000-00009A090000}"/>
    <cellStyle name="표준 3 60 6" xfId="2460" xr:uid="{00000000-0005-0000-0000-00009B090000}"/>
    <cellStyle name="표준 3 60 7" xfId="2461" xr:uid="{00000000-0005-0000-0000-00009C090000}"/>
    <cellStyle name="표준 3 60 8" xfId="2462" xr:uid="{00000000-0005-0000-0000-00009D090000}"/>
    <cellStyle name="표준 3 60 9" xfId="2463" xr:uid="{00000000-0005-0000-0000-00009E090000}"/>
    <cellStyle name="표준 3 61" xfId="2464" xr:uid="{00000000-0005-0000-0000-00009F090000}"/>
    <cellStyle name="표준 3 61 10" xfId="2465" xr:uid="{00000000-0005-0000-0000-0000A0090000}"/>
    <cellStyle name="표준 3 61 11" xfId="2466" xr:uid="{00000000-0005-0000-0000-0000A1090000}"/>
    <cellStyle name="표준 3 61 12" xfId="2467" xr:uid="{00000000-0005-0000-0000-0000A2090000}"/>
    <cellStyle name="표준 3 61 2" xfId="2468" xr:uid="{00000000-0005-0000-0000-0000A3090000}"/>
    <cellStyle name="표준 3 61 2 2" xfId="2469" xr:uid="{00000000-0005-0000-0000-0000A4090000}"/>
    <cellStyle name="표준 3 61 2 2 2" xfId="2470" xr:uid="{00000000-0005-0000-0000-0000A5090000}"/>
    <cellStyle name="표준 3 61 2 3" xfId="2471" xr:uid="{00000000-0005-0000-0000-0000A6090000}"/>
    <cellStyle name="표준 3 61 3" xfId="2472" xr:uid="{00000000-0005-0000-0000-0000A7090000}"/>
    <cellStyle name="표준 3 61 3 2" xfId="2473" xr:uid="{00000000-0005-0000-0000-0000A8090000}"/>
    <cellStyle name="표준 3 61 4" xfId="2474" xr:uid="{00000000-0005-0000-0000-0000A9090000}"/>
    <cellStyle name="표준 3 61 5" xfId="2475" xr:uid="{00000000-0005-0000-0000-0000AA090000}"/>
    <cellStyle name="표준 3 61 6" xfId="2476" xr:uid="{00000000-0005-0000-0000-0000AB090000}"/>
    <cellStyle name="표준 3 61 7" xfId="2477" xr:uid="{00000000-0005-0000-0000-0000AC090000}"/>
    <cellStyle name="표준 3 61 8" xfId="2478" xr:uid="{00000000-0005-0000-0000-0000AD090000}"/>
    <cellStyle name="표준 3 61 9" xfId="2479" xr:uid="{00000000-0005-0000-0000-0000AE090000}"/>
    <cellStyle name="표준 3 62" xfId="2480" xr:uid="{00000000-0005-0000-0000-0000AF090000}"/>
    <cellStyle name="표준 3 62 10" xfId="2481" xr:uid="{00000000-0005-0000-0000-0000B0090000}"/>
    <cellStyle name="표준 3 62 11" xfId="2482" xr:uid="{00000000-0005-0000-0000-0000B1090000}"/>
    <cellStyle name="표준 3 62 12" xfId="2483" xr:uid="{00000000-0005-0000-0000-0000B2090000}"/>
    <cellStyle name="표준 3 62 2" xfId="2484" xr:uid="{00000000-0005-0000-0000-0000B3090000}"/>
    <cellStyle name="표준 3 62 2 2" xfId="2485" xr:uid="{00000000-0005-0000-0000-0000B4090000}"/>
    <cellStyle name="표준 3 62 2 2 2" xfId="2486" xr:uid="{00000000-0005-0000-0000-0000B5090000}"/>
    <cellStyle name="표준 3 62 2 3" xfId="2487" xr:uid="{00000000-0005-0000-0000-0000B6090000}"/>
    <cellStyle name="표준 3 62 3" xfId="2488" xr:uid="{00000000-0005-0000-0000-0000B7090000}"/>
    <cellStyle name="표준 3 62 3 2" xfId="2489" xr:uid="{00000000-0005-0000-0000-0000B8090000}"/>
    <cellStyle name="표준 3 62 4" xfId="2490" xr:uid="{00000000-0005-0000-0000-0000B9090000}"/>
    <cellStyle name="표준 3 62 5" xfId="2491" xr:uid="{00000000-0005-0000-0000-0000BA090000}"/>
    <cellStyle name="표준 3 62 6" xfId="2492" xr:uid="{00000000-0005-0000-0000-0000BB090000}"/>
    <cellStyle name="표준 3 62 7" xfId="2493" xr:uid="{00000000-0005-0000-0000-0000BC090000}"/>
    <cellStyle name="표준 3 62 8" xfId="2494" xr:uid="{00000000-0005-0000-0000-0000BD090000}"/>
    <cellStyle name="표준 3 62 9" xfId="2495" xr:uid="{00000000-0005-0000-0000-0000BE090000}"/>
    <cellStyle name="표준 3 63" xfId="2496" xr:uid="{00000000-0005-0000-0000-0000BF090000}"/>
    <cellStyle name="표준 3 63 10" xfId="2497" xr:uid="{00000000-0005-0000-0000-0000C0090000}"/>
    <cellStyle name="표준 3 63 11" xfId="2498" xr:uid="{00000000-0005-0000-0000-0000C1090000}"/>
    <cellStyle name="표준 3 63 12" xfId="2499" xr:uid="{00000000-0005-0000-0000-0000C2090000}"/>
    <cellStyle name="표준 3 63 2" xfId="2500" xr:uid="{00000000-0005-0000-0000-0000C3090000}"/>
    <cellStyle name="표준 3 63 2 2" xfId="2501" xr:uid="{00000000-0005-0000-0000-0000C4090000}"/>
    <cellStyle name="표준 3 63 2 2 2" xfId="2502" xr:uid="{00000000-0005-0000-0000-0000C5090000}"/>
    <cellStyle name="표준 3 63 2 3" xfId="2503" xr:uid="{00000000-0005-0000-0000-0000C6090000}"/>
    <cellStyle name="표준 3 63 3" xfId="2504" xr:uid="{00000000-0005-0000-0000-0000C7090000}"/>
    <cellStyle name="표준 3 63 3 2" xfId="2505" xr:uid="{00000000-0005-0000-0000-0000C8090000}"/>
    <cellStyle name="표준 3 63 4" xfId="2506" xr:uid="{00000000-0005-0000-0000-0000C9090000}"/>
    <cellStyle name="표준 3 63 5" xfId="2507" xr:uid="{00000000-0005-0000-0000-0000CA090000}"/>
    <cellStyle name="표준 3 63 6" xfId="2508" xr:uid="{00000000-0005-0000-0000-0000CB090000}"/>
    <cellStyle name="표준 3 63 7" xfId="2509" xr:uid="{00000000-0005-0000-0000-0000CC090000}"/>
    <cellStyle name="표준 3 63 8" xfId="2510" xr:uid="{00000000-0005-0000-0000-0000CD090000}"/>
    <cellStyle name="표준 3 63 9" xfId="2511" xr:uid="{00000000-0005-0000-0000-0000CE090000}"/>
    <cellStyle name="표준 3 64" xfId="2512" xr:uid="{00000000-0005-0000-0000-0000CF090000}"/>
    <cellStyle name="표준 3 64 10" xfId="2513" xr:uid="{00000000-0005-0000-0000-0000D0090000}"/>
    <cellStyle name="표준 3 64 11" xfId="2514" xr:uid="{00000000-0005-0000-0000-0000D1090000}"/>
    <cellStyle name="표준 3 64 12" xfId="2515" xr:uid="{00000000-0005-0000-0000-0000D2090000}"/>
    <cellStyle name="표준 3 64 2" xfId="2516" xr:uid="{00000000-0005-0000-0000-0000D3090000}"/>
    <cellStyle name="표준 3 64 2 2" xfId="2517" xr:uid="{00000000-0005-0000-0000-0000D4090000}"/>
    <cellStyle name="표준 3 64 2 2 2" xfId="2518" xr:uid="{00000000-0005-0000-0000-0000D5090000}"/>
    <cellStyle name="표준 3 64 2 3" xfId="2519" xr:uid="{00000000-0005-0000-0000-0000D6090000}"/>
    <cellStyle name="표준 3 64 3" xfId="2520" xr:uid="{00000000-0005-0000-0000-0000D7090000}"/>
    <cellStyle name="표준 3 64 3 2" xfId="2521" xr:uid="{00000000-0005-0000-0000-0000D8090000}"/>
    <cellStyle name="표준 3 64 4" xfId="2522" xr:uid="{00000000-0005-0000-0000-0000D9090000}"/>
    <cellStyle name="표준 3 64 5" xfId="2523" xr:uid="{00000000-0005-0000-0000-0000DA090000}"/>
    <cellStyle name="표준 3 64 6" xfId="2524" xr:uid="{00000000-0005-0000-0000-0000DB090000}"/>
    <cellStyle name="표준 3 64 7" xfId="2525" xr:uid="{00000000-0005-0000-0000-0000DC090000}"/>
    <cellStyle name="표준 3 64 8" xfId="2526" xr:uid="{00000000-0005-0000-0000-0000DD090000}"/>
    <cellStyle name="표준 3 64 9" xfId="2527" xr:uid="{00000000-0005-0000-0000-0000DE090000}"/>
    <cellStyle name="표준 3 65" xfId="2528" xr:uid="{00000000-0005-0000-0000-0000DF090000}"/>
    <cellStyle name="표준 3 65 10" xfId="2529" xr:uid="{00000000-0005-0000-0000-0000E0090000}"/>
    <cellStyle name="표준 3 65 11" xfId="2530" xr:uid="{00000000-0005-0000-0000-0000E1090000}"/>
    <cellStyle name="표준 3 65 12" xfId="2531" xr:uid="{00000000-0005-0000-0000-0000E2090000}"/>
    <cellStyle name="표준 3 65 2" xfId="2532" xr:uid="{00000000-0005-0000-0000-0000E3090000}"/>
    <cellStyle name="표준 3 65 2 2" xfId="2533" xr:uid="{00000000-0005-0000-0000-0000E4090000}"/>
    <cellStyle name="표준 3 65 2 2 2" xfId="2534" xr:uid="{00000000-0005-0000-0000-0000E5090000}"/>
    <cellStyle name="표준 3 65 2 3" xfId="2535" xr:uid="{00000000-0005-0000-0000-0000E6090000}"/>
    <cellStyle name="표준 3 65 3" xfId="2536" xr:uid="{00000000-0005-0000-0000-0000E7090000}"/>
    <cellStyle name="표준 3 65 3 2" xfId="2537" xr:uid="{00000000-0005-0000-0000-0000E8090000}"/>
    <cellStyle name="표준 3 65 4" xfId="2538" xr:uid="{00000000-0005-0000-0000-0000E9090000}"/>
    <cellStyle name="표준 3 65 5" xfId="2539" xr:uid="{00000000-0005-0000-0000-0000EA090000}"/>
    <cellStyle name="표준 3 65 6" xfId="2540" xr:uid="{00000000-0005-0000-0000-0000EB090000}"/>
    <cellStyle name="표준 3 65 7" xfId="2541" xr:uid="{00000000-0005-0000-0000-0000EC090000}"/>
    <cellStyle name="표준 3 65 8" xfId="2542" xr:uid="{00000000-0005-0000-0000-0000ED090000}"/>
    <cellStyle name="표준 3 65 9" xfId="2543" xr:uid="{00000000-0005-0000-0000-0000EE090000}"/>
    <cellStyle name="표준 3 66" xfId="2544" xr:uid="{00000000-0005-0000-0000-0000EF090000}"/>
    <cellStyle name="표준 3 66 10" xfId="2545" xr:uid="{00000000-0005-0000-0000-0000F0090000}"/>
    <cellStyle name="표준 3 66 11" xfId="2546" xr:uid="{00000000-0005-0000-0000-0000F1090000}"/>
    <cellStyle name="표준 3 66 12" xfId="2547" xr:uid="{00000000-0005-0000-0000-0000F2090000}"/>
    <cellStyle name="표준 3 66 2" xfId="2548" xr:uid="{00000000-0005-0000-0000-0000F3090000}"/>
    <cellStyle name="표준 3 66 2 2" xfId="2549" xr:uid="{00000000-0005-0000-0000-0000F4090000}"/>
    <cellStyle name="표준 3 66 2 2 2" xfId="2550" xr:uid="{00000000-0005-0000-0000-0000F5090000}"/>
    <cellStyle name="표준 3 66 2 3" xfId="2551" xr:uid="{00000000-0005-0000-0000-0000F6090000}"/>
    <cellStyle name="표준 3 66 3" xfId="2552" xr:uid="{00000000-0005-0000-0000-0000F7090000}"/>
    <cellStyle name="표준 3 66 3 2" xfId="2553" xr:uid="{00000000-0005-0000-0000-0000F8090000}"/>
    <cellStyle name="표준 3 66 4" xfId="2554" xr:uid="{00000000-0005-0000-0000-0000F9090000}"/>
    <cellStyle name="표준 3 66 5" xfId="2555" xr:uid="{00000000-0005-0000-0000-0000FA090000}"/>
    <cellStyle name="표준 3 66 6" xfId="2556" xr:uid="{00000000-0005-0000-0000-0000FB090000}"/>
    <cellStyle name="표준 3 66 7" xfId="2557" xr:uid="{00000000-0005-0000-0000-0000FC090000}"/>
    <cellStyle name="표준 3 66 8" xfId="2558" xr:uid="{00000000-0005-0000-0000-0000FD090000}"/>
    <cellStyle name="표준 3 66 9" xfId="2559" xr:uid="{00000000-0005-0000-0000-0000FE090000}"/>
    <cellStyle name="표준 3 67" xfId="2560" xr:uid="{00000000-0005-0000-0000-0000FF090000}"/>
    <cellStyle name="표준 3 67 10" xfId="2561" xr:uid="{00000000-0005-0000-0000-0000000A0000}"/>
    <cellStyle name="표준 3 67 11" xfId="2562" xr:uid="{00000000-0005-0000-0000-0000010A0000}"/>
    <cellStyle name="표준 3 67 12" xfId="2563" xr:uid="{00000000-0005-0000-0000-0000020A0000}"/>
    <cellStyle name="표준 3 67 2" xfId="2564" xr:uid="{00000000-0005-0000-0000-0000030A0000}"/>
    <cellStyle name="표준 3 67 2 2" xfId="2565" xr:uid="{00000000-0005-0000-0000-0000040A0000}"/>
    <cellStyle name="표준 3 67 2 2 2" xfId="2566" xr:uid="{00000000-0005-0000-0000-0000050A0000}"/>
    <cellStyle name="표준 3 67 2 3" xfId="2567" xr:uid="{00000000-0005-0000-0000-0000060A0000}"/>
    <cellStyle name="표준 3 67 3" xfId="2568" xr:uid="{00000000-0005-0000-0000-0000070A0000}"/>
    <cellStyle name="표준 3 67 3 2" xfId="2569" xr:uid="{00000000-0005-0000-0000-0000080A0000}"/>
    <cellStyle name="표준 3 67 4" xfId="2570" xr:uid="{00000000-0005-0000-0000-0000090A0000}"/>
    <cellStyle name="표준 3 67 5" xfId="2571" xr:uid="{00000000-0005-0000-0000-00000A0A0000}"/>
    <cellStyle name="표준 3 67 6" xfId="2572" xr:uid="{00000000-0005-0000-0000-00000B0A0000}"/>
    <cellStyle name="표준 3 67 7" xfId="2573" xr:uid="{00000000-0005-0000-0000-00000C0A0000}"/>
    <cellStyle name="표준 3 67 8" xfId="2574" xr:uid="{00000000-0005-0000-0000-00000D0A0000}"/>
    <cellStyle name="표준 3 67 9" xfId="2575" xr:uid="{00000000-0005-0000-0000-00000E0A0000}"/>
    <cellStyle name="표준 3 68" xfId="2576" xr:uid="{00000000-0005-0000-0000-00000F0A0000}"/>
    <cellStyle name="표준 3 68 10" xfId="2577" xr:uid="{00000000-0005-0000-0000-0000100A0000}"/>
    <cellStyle name="표준 3 68 11" xfId="2578" xr:uid="{00000000-0005-0000-0000-0000110A0000}"/>
    <cellStyle name="표준 3 68 12" xfId="2579" xr:uid="{00000000-0005-0000-0000-0000120A0000}"/>
    <cellStyle name="표준 3 68 2" xfId="2580" xr:uid="{00000000-0005-0000-0000-0000130A0000}"/>
    <cellStyle name="표준 3 68 2 2" xfId="2581" xr:uid="{00000000-0005-0000-0000-0000140A0000}"/>
    <cellStyle name="표준 3 68 2 2 2" xfId="2582" xr:uid="{00000000-0005-0000-0000-0000150A0000}"/>
    <cellStyle name="표준 3 68 2 3" xfId="2583" xr:uid="{00000000-0005-0000-0000-0000160A0000}"/>
    <cellStyle name="표준 3 68 3" xfId="2584" xr:uid="{00000000-0005-0000-0000-0000170A0000}"/>
    <cellStyle name="표준 3 68 3 2" xfId="2585" xr:uid="{00000000-0005-0000-0000-0000180A0000}"/>
    <cellStyle name="표준 3 68 4" xfId="2586" xr:uid="{00000000-0005-0000-0000-0000190A0000}"/>
    <cellStyle name="표준 3 68 5" xfId="2587" xr:uid="{00000000-0005-0000-0000-00001A0A0000}"/>
    <cellStyle name="표준 3 68 6" xfId="2588" xr:uid="{00000000-0005-0000-0000-00001B0A0000}"/>
    <cellStyle name="표준 3 68 7" xfId="2589" xr:uid="{00000000-0005-0000-0000-00001C0A0000}"/>
    <cellStyle name="표준 3 68 8" xfId="2590" xr:uid="{00000000-0005-0000-0000-00001D0A0000}"/>
    <cellStyle name="표준 3 68 9" xfId="2591" xr:uid="{00000000-0005-0000-0000-00001E0A0000}"/>
    <cellStyle name="표준 3 69" xfId="2592" xr:uid="{00000000-0005-0000-0000-00001F0A0000}"/>
    <cellStyle name="표준 3 69 10" xfId="2593" xr:uid="{00000000-0005-0000-0000-0000200A0000}"/>
    <cellStyle name="표준 3 69 11" xfId="2594" xr:uid="{00000000-0005-0000-0000-0000210A0000}"/>
    <cellStyle name="표준 3 69 12" xfId="2595" xr:uid="{00000000-0005-0000-0000-0000220A0000}"/>
    <cellStyle name="표준 3 69 2" xfId="2596" xr:uid="{00000000-0005-0000-0000-0000230A0000}"/>
    <cellStyle name="표준 3 69 2 2" xfId="2597" xr:uid="{00000000-0005-0000-0000-0000240A0000}"/>
    <cellStyle name="표준 3 69 2 2 2" xfId="2598" xr:uid="{00000000-0005-0000-0000-0000250A0000}"/>
    <cellStyle name="표준 3 69 2 3" xfId="2599" xr:uid="{00000000-0005-0000-0000-0000260A0000}"/>
    <cellStyle name="표준 3 69 3" xfId="2600" xr:uid="{00000000-0005-0000-0000-0000270A0000}"/>
    <cellStyle name="표준 3 69 3 2" xfId="2601" xr:uid="{00000000-0005-0000-0000-0000280A0000}"/>
    <cellStyle name="표준 3 69 4" xfId="2602" xr:uid="{00000000-0005-0000-0000-0000290A0000}"/>
    <cellStyle name="표준 3 69 5" xfId="2603" xr:uid="{00000000-0005-0000-0000-00002A0A0000}"/>
    <cellStyle name="표준 3 69 6" xfId="2604" xr:uid="{00000000-0005-0000-0000-00002B0A0000}"/>
    <cellStyle name="표준 3 69 7" xfId="2605" xr:uid="{00000000-0005-0000-0000-00002C0A0000}"/>
    <cellStyle name="표준 3 69 8" xfId="2606" xr:uid="{00000000-0005-0000-0000-00002D0A0000}"/>
    <cellStyle name="표준 3 69 9" xfId="2607" xr:uid="{00000000-0005-0000-0000-00002E0A0000}"/>
    <cellStyle name="표준 3 7" xfId="2608" xr:uid="{00000000-0005-0000-0000-00002F0A0000}"/>
    <cellStyle name="표준 3 7 10" xfId="2609" xr:uid="{00000000-0005-0000-0000-0000300A0000}"/>
    <cellStyle name="표준 3 7 11" xfId="2610" xr:uid="{00000000-0005-0000-0000-0000310A0000}"/>
    <cellStyle name="표준 3 7 12" xfId="2611" xr:uid="{00000000-0005-0000-0000-0000320A0000}"/>
    <cellStyle name="표준 3 7 2" xfId="2612" xr:uid="{00000000-0005-0000-0000-0000330A0000}"/>
    <cellStyle name="표준 3 7 2 2" xfId="2613" xr:uid="{00000000-0005-0000-0000-0000340A0000}"/>
    <cellStyle name="표준 3 7 2 2 2" xfId="2614" xr:uid="{00000000-0005-0000-0000-0000350A0000}"/>
    <cellStyle name="표준 3 7 2 3" xfId="2615" xr:uid="{00000000-0005-0000-0000-0000360A0000}"/>
    <cellStyle name="표준 3 7 3" xfId="2616" xr:uid="{00000000-0005-0000-0000-0000370A0000}"/>
    <cellStyle name="표준 3 7 3 2" xfId="2617" xr:uid="{00000000-0005-0000-0000-0000380A0000}"/>
    <cellStyle name="표준 3 7 4" xfId="2618" xr:uid="{00000000-0005-0000-0000-0000390A0000}"/>
    <cellStyle name="표준 3 7 5" xfId="2619" xr:uid="{00000000-0005-0000-0000-00003A0A0000}"/>
    <cellStyle name="표준 3 7 6" xfId="2620" xr:uid="{00000000-0005-0000-0000-00003B0A0000}"/>
    <cellStyle name="표준 3 7 7" xfId="2621" xr:uid="{00000000-0005-0000-0000-00003C0A0000}"/>
    <cellStyle name="표준 3 7 8" xfId="2622" xr:uid="{00000000-0005-0000-0000-00003D0A0000}"/>
    <cellStyle name="표준 3 7 9" xfId="2623" xr:uid="{00000000-0005-0000-0000-00003E0A0000}"/>
    <cellStyle name="표준 3 70" xfId="2624" xr:uid="{00000000-0005-0000-0000-00003F0A0000}"/>
    <cellStyle name="표준 3 70 10" xfId="2625" xr:uid="{00000000-0005-0000-0000-0000400A0000}"/>
    <cellStyle name="표준 3 70 11" xfId="2626" xr:uid="{00000000-0005-0000-0000-0000410A0000}"/>
    <cellStyle name="표준 3 70 12" xfId="2627" xr:uid="{00000000-0005-0000-0000-0000420A0000}"/>
    <cellStyle name="표준 3 70 2" xfId="2628" xr:uid="{00000000-0005-0000-0000-0000430A0000}"/>
    <cellStyle name="표준 3 70 2 2" xfId="2629" xr:uid="{00000000-0005-0000-0000-0000440A0000}"/>
    <cellStyle name="표준 3 70 2 2 2" xfId="2630" xr:uid="{00000000-0005-0000-0000-0000450A0000}"/>
    <cellStyle name="표준 3 70 2 3" xfId="2631" xr:uid="{00000000-0005-0000-0000-0000460A0000}"/>
    <cellStyle name="표준 3 70 3" xfId="2632" xr:uid="{00000000-0005-0000-0000-0000470A0000}"/>
    <cellStyle name="표준 3 70 3 2" xfId="2633" xr:uid="{00000000-0005-0000-0000-0000480A0000}"/>
    <cellStyle name="표준 3 70 4" xfId="2634" xr:uid="{00000000-0005-0000-0000-0000490A0000}"/>
    <cellStyle name="표준 3 70 5" xfId="2635" xr:uid="{00000000-0005-0000-0000-00004A0A0000}"/>
    <cellStyle name="표준 3 70 6" xfId="2636" xr:uid="{00000000-0005-0000-0000-00004B0A0000}"/>
    <cellStyle name="표준 3 70 7" xfId="2637" xr:uid="{00000000-0005-0000-0000-00004C0A0000}"/>
    <cellStyle name="표준 3 70 8" xfId="2638" xr:uid="{00000000-0005-0000-0000-00004D0A0000}"/>
    <cellStyle name="표준 3 70 9" xfId="2639" xr:uid="{00000000-0005-0000-0000-00004E0A0000}"/>
    <cellStyle name="표준 3 71" xfId="2640" xr:uid="{00000000-0005-0000-0000-00004F0A0000}"/>
    <cellStyle name="표준 3 71 10" xfId="2641" xr:uid="{00000000-0005-0000-0000-0000500A0000}"/>
    <cellStyle name="표준 3 71 11" xfId="2642" xr:uid="{00000000-0005-0000-0000-0000510A0000}"/>
    <cellStyle name="표준 3 71 12" xfId="2643" xr:uid="{00000000-0005-0000-0000-0000520A0000}"/>
    <cellStyle name="표준 3 71 2" xfId="2644" xr:uid="{00000000-0005-0000-0000-0000530A0000}"/>
    <cellStyle name="표준 3 71 2 2" xfId="2645" xr:uid="{00000000-0005-0000-0000-0000540A0000}"/>
    <cellStyle name="표준 3 71 2 2 2" xfId="2646" xr:uid="{00000000-0005-0000-0000-0000550A0000}"/>
    <cellStyle name="표준 3 71 2 3" xfId="2647" xr:uid="{00000000-0005-0000-0000-0000560A0000}"/>
    <cellStyle name="표준 3 71 3" xfId="2648" xr:uid="{00000000-0005-0000-0000-0000570A0000}"/>
    <cellStyle name="표준 3 71 3 2" xfId="2649" xr:uid="{00000000-0005-0000-0000-0000580A0000}"/>
    <cellStyle name="표준 3 71 4" xfId="2650" xr:uid="{00000000-0005-0000-0000-0000590A0000}"/>
    <cellStyle name="표준 3 71 5" xfId="2651" xr:uid="{00000000-0005-0000-0000-00005A0A0000}"/>
    <cellStyle name="표준 3 71 6" xfId="2652" xr:uid="{00000000-0005-0000-0000-00005B0A0000}"/>
    <cellStyle name="표준 3 71 7" xfId="2653" xr:uid="{00000000-0005-0000-0000-00005C0A0000}"/>
    <cellStyle name="표준 3 71 8" xfId="2654" xr:uid="{00000000-0005-0000-0000-00005D0A0000}"/>
    <cellStyle name="표준 3 71 9" xfId="2655" xr:uid="{00000000-0005-0000-0000-00005E0A0000}"/>
    <cellStyle name="표준 3 72" xfId="2656" xr:uid="{00000000-0005-0000-0000-00005F0A0000}"/>
    <cellStyle name="표준 3 72 10" xfId="2657" xr:uid="{00000000-0005-0000-0000-0000600A0000}"/>
    <cellStyle name="표준 3 72 11" xfId="2658" xr:uid="{00000000-0005-0000-0000-0000610A0000}"/>
    <cellStyle name="표준 3 72 2" xfId="2659" xr:uid="{00000000-0005-0000-0000-0000620A0000}"/>
    <cellStyle name="표준 3 72 2 2" xfId="2660" xr:uid="{00000000-0005-0000-0000-0000630A0000}"/>
    <cellStyle name="표준 3 72 3" xfId="2661" xr:uid="{00000000-0005-0000-0000-0000640A0000}"/>
    <cellStyle name="표준 3 72 4" xfId="2662" xr:uid="{00000000-0005-0000-0000-0000650A0000}"/>
    <cellStyle name="표준 3 72 5" xfId="2663" xr:uid="{00000000-0005-0000-0000-0000660A0000}"/>
    <cellStyle name="표준 3 72 6" xfId="2664" xr:uid="{00000000-0005-0000-0000-0000670A0000}"/>
    <cellStyle name="표준 3 72 7" xfId="2665" xr:uid="{00000000-0005-0000-0000-0000680A0000}"/>
    <cellStyle name="표준 3 72 8" xfId="2666" xr:uid="{00000000-0005-0000-0000-0000690A0000}"/>
    <cellStyle name="표준 3 72 9" xfId="2667" xr:uid="{00000000-0005-0000-0000-00006A0A0000}"/>
    <cellStyle name="표준 3 73" xfId="2668" xr:uid="{00000000-0005-0000-0000-00006B0A0000}"/>
    <cellStyle name="표준 3 73 2" xfId="2669" xr:uid="{00000000-0005-0000-0000-00006C0A0000}"/>
    <cellStyle name="표준 3 73 3" xfId="2670" xr:uid="{00000000-0005-0000-0000-00006D0A0000}"/>
    <cellStyle name="표준 3 73 4" xfId="2671" xr:uid="{00000000-0005-0000-0000-00006E0A0000}"/>
    <cellStyle name="표준 3 73 5" xfId="2672" xr:uid="{00000000-0005-0000-0000-00006F0A0000}"/>
    <cellStyle name="표준 3 73 6" xfId="2673" xr:uid="{00000000-0005-0000-0000-0000700A0000}"/>
    <cellStyle name="표준 3 73 7" xfId="2674" xr:uid="{00000000-0005-0000-0000-0000710A0000}"/>
    <cellStyle name="표준 3 73 8" xfId="2675" xr:uid="{00000000-0005-0000-0000-0000720A0000}"/>
    <cellStyle name="표준 3 73 9" xfId="2676" xr:uid="{00000000-0005-0000-0000-0000730A0000}"/>
    <cellStyle name="표준 3 74" xfId="2677" xr:uid="{00000000-0005-0000-0000-0000740A0000}"/>
    <cellStyle name="표준 3 74 10" xfId="2678" xr:uid="{00000000-0005-0000-0000-0000750A0000}"/>
    <cellStyle name="표준 3 74 2" xfId="2679" xr:uid="{00000000-0005-0000-0000-0000760A0000}"/>
    <cellStyle name="표준 3 74 3" xfId="2680" xr:uid="{00000000-0005-0000-0000-0000770A0000}"/>
    <cellStyle name="표준 3 74 4" xfId="2681" xr:uid="{00000000-0005-0000-0000-0000780A0000}"/>
    <cellStyle name="표준 3 74 5" xfId="2682" xr:uid="{00000000-0005-0000-0000-0000790A0000}"/>
    <cellStyle name="표준 3 74 6" xfId="2683" xr:uid="{00000000-0005-0000-0000-00007A0A0000}"/>
    <cellStyle name="표준 3 74 7" xfId="2684" xr:uid="{00000000-0005-0000-0000-00007B0A0000}"/>
    <cellStyle name="표준 3 74 8" xfId="2685" xr:uid="{00000000-0005-0000-0000-00007C0A0000}"/>
    <cellStyle name="표준 3 74 9" xfId="2686" xr:uid="{00000000-0005-0000-0000-00007D0A0000}"/>
    <cellStyle name="표준 3 75" xfId="2687" xr:uid="{00000000-0005-0000-0000-00007E0A0000}"/>
    <cellStyle name="표준 3 75 2" xfId="2688" xr:uid="{00000000-0005-0000-0000-00007F0A0000}"/>
    <cellStyle name="표준 3 75 3" xfId="2689" xr:uid="{00000000-0005-0000-0000-0000800A0000}"/>
    <cellStyle name="표준 3 75 4" xfId="2690" xr:uid="{00000000-0005-0000-0000-0000810A0000}"/>
    <cellStyle name="표준 3 75 5" xfId="2691" xr:uid="{00000000-0005-0000-0000-0000820A0000}"/>
    <cellStyle name="표준 3 75 6" xfId="2692" xr:uid="{00000000-0005-0000-0000-0000830A0000}"/>
    <cellStyle name="표준 3 75 7" xfId="2693" xr:uid="{00000000-0005-0000-0000-0000840A0000}"/>
    <cellStyle name="표준 3 75 8" xfId="2694" xr:uid="{00000000-0005-0000-0000-0000850A0000}"/>
    <cellStyle name="표준 3 75 9" xfId="2695" xr:uid="{00000000-0005-0000-0000-0000860A0000}"/>
    <cellStyle name="표준 3 76" xfId="2696" xr:uid="{00000000-0005-0000-0000-0000870A0000}"/>
    <cellStyle name="표준 3 77" xfId="2697" xr:uid="{00000000-0005-0000-0000-0000880A0000}"/>
    <cellStyle name="표준 3 78" xfId="2698" xr:uid="{00000000-0005-0000-0000-0000890A0000}"/>
    <cellStyle name="표준 3 79" xfId="2699" xr:uid="{00000000-0005-0000-0000-00008A0A0000}"/>
    <cellStyle name="표준 3 8" xfId="2700" xr:uid="{00000000-0005-0000-0000-00008B0A0000}"/>
    <cellStyle name="표준 3 8 10" xfId="2701" xr:uid="{00000000-0005-0000-0000-00008C0A0000}"/>
    <cellStyle name="표준 3 8 11" xfId="2702" xr:uid="{00000000-0005-0000-0000-00008D0A0000}"/>
    <cellStyle name="표준 3 8 12" xfId="2703" xr:uid="{00000000-0005-0000-0000-00008E0A0000}"/>
    <cellStyle name="표준 3 8 2" xfId="2704" xr:uid="{00000000-0005-0000-0000-00008F0A0000}"/>
    <cellStyle name="표준 3 8 2 2" xfId="2705" xr:uid="{00000000-0005-0000-0000-0000900A0000}"/>
    <cellStyle name="표준 3 8 2 2 2" xfId="2706" xr:uid="{00000000-0005-0000-0000-0000910A0000}"/>
    <cellStyle name="표준 3 8 2 3" xfId="2707" xr:uid="{00000000-0005-0000-0000-0000920A0000}"/>
    <cellStyle name="표준 3 8 3" xfId="2708" xr:uid="{00000000-0005-0000-0000-0000930A0000}"/>
    <cellStyle name="표준 3 8 3 2" xfId="2709" xr:uid="{00000000-0005-0000-0000-0000940A0000}"/>
    <cellStyle name="표준 3 8 4" xfId="2710" xr:uid="{00000000-0005-0000-0000-0000950A0000}"/>
    <cellStyle name="표준 3 8 5" xfId="2711" xr:uid="{00000000-0005-0000-0000-0000960A0000}"/>
    <cellStyle name="표준 3 8 6" xfId="2712" xr:uid="{00000000-0005-0000-0000-0000970A0000}"/>
    <cellStyle name="표준 3 8 7" xfId="2713" xr:uid="{00000000-0005-0000-0000-0000980A0000}"/>
    <cellStyle name="표준 3 8 8" xfId="2714" xr:uid="{00000000-0005-0000-0000-0000990A0000}"/>
    <cellStyle name="표준 3 8 9" xfId="2715" xr:uid="{00000000-0005-0000-0000-00009A0A0000}"/>
    <cellStyle name="표준 3 80" xfId="2716" xr:uid="{00000000-0005-0000-0000-00009B0A0000}"/>
    <cellStyle name="표준 3 81" xfId="2717" xr:uid="{00000000-0005-0000-0000-00009C0A0000}"/>
    <cellStyle name="표준 3 82" xfId="2718" xr:uid="{00000000-0005-0000-0000-00009D0A0000}"/>
    <cellStyle name="표준 3 83" xfId="2719" xr:uid="{00000000-0005-0000-0000-00009E0A0000}"/>
    <cellStyle name="표준 3 84" xfId="2720" xr:uid="{00000000-0005-0000-0000-00009F0A0000}"/>
    <cellStyle name="표준 3 85" xfId="2721" xr:uid="{00000000-0005-0000-0000-0000A00A0000}"/>
    <cellStyle name="표준 3 86" xfId="2722" xr:uid="{00000000-0005-0000-0000-0000A10A0000}"/>
    <cellStyle name="표준 3 87" xfId="2723" xr:uid="{00000000-0005-0000-0000-0000A20A0000}"/>
    <cellStyle name="표준 3 88" xfId="2724" xr:uid="{00000000-0005-0000-0000-0000A30A0000}"/>
    <cellStyle name="표준 3 89" xfId="2725" xr:uid="{00000000-0005-0000-0000-0000A40A0000}"/>
    <cellStyle name="표준 3 9" xfId="2726" xr:uid="{00000000-0005-0000-0000-0000A50A0000}"/>
    <cellStyle name="표준 3 9 10" xfId="2727" xr:uid="{00000000-0005-0000-0000-0000A60A0000}"/>
    <cellStyle name="표준 3 9 11" xfId="2728" xr:uid="{00000000-0005-0000-0000-0000A70A0000}"/>
    <cellStyle name="표준 3 9 12" xfId="2729" xr:uid="{00000000-0005-0000-0000-0000A80A0000}"/>
    <cellStyle name="표준 3 9 2" xfId="2730" xr:uid="{00000000-0005-0000-0000-0000A90A0000}"/>
    <cellStyle name="표준 3 9 2 2" xfId="2731" xr:uid="{00000000-0005-0000-0000-0000AA0A0000}"/>
    <cellStyle name="표준 3 9 2 2 2" xfId="2732" xr:uid="{00000000-0005-0000-0000-0000AB0A0000}"/>
    <cellStyle name="표준 3 9 2 3" xfId="2733" xr:uid="{00000000-0005-0000-0000-0000AC0A0000}"/>
    <cellStyle name="표준 3 9 3" xfId="2734" xr:uid="{00000000-0005-0000-0000-0000AD0A0000}"/>
    <cellStyle name="표준 3 9 3 2" xfId="2735" xr:uid="{00000000-0005-0000-0000-0000AE0A0000}"/>
    <cellStyle name="표준 3 9 4" xfId="2736" xr:uid="{00000000-0005-0000-0000-0000AF0A0000}"/>
    <cellStyle name="표준 3 9 5" xfId="2737" xr:uid="{00000000-0005-0000-0000-0000B00A0000}"/>
    <cellStyle name="표준 3 9 6" xfId="2738" xr:uid="{00000000-0005-0000-0000-0000B10A0000}"/>
    <cellStyle name="표준 3 9 7" xfId="2739" xr:uid="{00000000-0005-0000-0000-0000B20A0000}"/>
    <cellStyle name="표준 3 9 8" xfId="2740" xr:uid="{00000000-0005-0000-0000-0000B30A0000}"/>
    <cellStyle name="표준 3 9 9" xfId="2741" xr:uid="{00000000-0005-0000-0000-0000B40A0000}"/>
    <cellStyle name="표준 3 90" xfId="2742" xr:uid="{00000000-0005-0000-0000-0000B50A0000}"/>
    <cellStyle name="표준 3 91" xfId="2743" xr:uid="{00000000-0005-0000-0000-0000B60A0000}"/>
    <cellStyle name="표준 3 92" xfId="2744" xr:uid="{00000000-0005-0000-0000-0000B70A0000}"/>
    <cellStyle name="표준 3 93" xfId="2745" xr:uid="{00000000-0005-0000-0000-0000B80A0000}"/>
    <cellStyle name="표준 3 94" xfId="2746" xr:uid="{00000000-0005-0000-0000-0000B90A0000}"/>
    <cellStyle name="표준 3 95" xfId="2747" xr:uid="{00000000-0005-0000-0000-0000BA0A0000}"/>
    <cellStyle name="표준 3 96" xfId="2748" xr:uid="{00000000-0005-0000-0000-0000BB0A0000}"/>
    <cellStyle name="표준 3 97" xfId="2749" xr:uid="{00000000-0005-0000-0000-0000BC0A0000}"/>
    <cellStyle name="표준 3 98" xfId="2750" xr:uid="{00000000-0005-0000-0000-0000BD0A0000}"/>
    <cellStyle name="표준 3 99" xfId="2751" xr:uid="{00000000-0005-0000-0000-0000BE0A0000}"/>
    <cellStyle name="표준 4" xfId="2752" xr:uid="{00000000-0005-0000-0000-0000BF0A0000}"/>
    <cellStyle name="표준 4 10" xfId="2753" xr:uid="{00000000-0005-0000-0000-0000C00A0000}"/>
    <cellStyle name="표준 4 100" xfId="2754" xr:uid="{00000000-0005-0000-0000-0000C10A0000}"/>
    <cellStyle name="표준 4 101" xfId="2755" xr:uid="{00000000-0005-0000-0000-0000C20A0000}"/>
    <cellStyle name="표준 4 102" xfId="2756" xr:uid="{00000000-0005-0000-0000-0000C30A0000}"/>
    <cellStyle name="표준 4 103" xfId="2757" xr:uid="{00000000-0005-0000-0000-0000C40A0000}"/>
    <cellStyle name="표준 4 104" xfId="2758" xr:uid="{00000000-0005-0000-0000-0000C50A0000}"/>
    <cellStyle name="표준 4 105" xfId="2759" xr:uid="{00000000-0005-0000-0000-0000C60A0000}"/>
    <cellStyle name="표준 4 106" xfId="2760" xr:uid="{00000000-0005-0000-0000-0000C70A0000}"/>
    <cellStyle name="표준 4 107" xfId="2761" xr:uid="{00000000-0005-0000-0000-0000C80A0000}"/>
    <cellStyle name="표준 4 108" xfId="2762" xr:uid="{00000000-0005-0000-0000-0000C90A0000}"/>
    <cellStyle name="표준 4 109" xfId="2763" xr:uid="{00000000-0005-0000-0000-0000CA0A0000}"/>
    <cellStyle name="표준 4 11" xfId="2764" xr:uid="{00000000-0005-0000-0000-0000CB0A0000}"/>
    <cellStyle name="표준 4 110" xfId="2765" xr:uid="{00000000-0005-0000-0000-0000CC0A0000}"/>
    <cellStyle name="표준 4 111" xfId="2766" xr:uid="{00000000-0005-0000-0000-0000CD0A0000}"/>
    <cellStyle name="표준 4 112" xfId="2767" xr:uid="{00000000-0005-0000-0000-0000CE0A0000}"/>
    <cellStyle name="표준 4 113" xfId="2768" xr:uid="{00000000-0005-0000-0000-0000CF0A0000}"/>
    <cellStyle name="표준 4 114" xfId="2769" xr:uid="{00000000-0005-0000-0000-0000D00A0000}"/>
    <cellStyle name="표준 4 115" xfId="2770" xr:uid="{00000000-0005-0000-0000-0000D10A0000}"/>
    <cellStyle name="표준 4 116" xfId="2771" xr:uid="{00000000-0005-0000-0000-0000D20A0000}"/>
    <cellStyle name="표준 4 117" xfId="2772" xr:uid="{00000000-0005-0000-0000-0000D30A0000}"/>
    <cellStyle name="표준 4 118" xfId="2773" xr:uid="{00000000-0005-0000-0000-0000D40A0000}"/>
    <cellStyle name="표준 4 119" xfId="2774" xr:uid="{00000000-0005-0000-0000-0000D50A0000}"/>
    <cellStyle name="표준 4 12" xfId="2775" xr:uid="{00000000-0005-0000-0000-0000D60A0000}"/>
    <cellStyle name="표준 4 120" xfId="2776" xr:uid="{00000000-0005-0000-0000-0000D70A0000}"/>
    <cellStyle name="표준 4 121" xfId="2777" xr:uid="{00000000-0005-0000-0000-0000D80A0000}"/>
    <cellStyle name="표준 4 122" xfId="2778" xr:uid="{00000000-0005-0000-0000-0000D90A0000}"/>
    <cellStyle name="표준 4 123" xfId="2779" xr:uid="{00000000-0005-0000-0000-0000DA0A0000}"/>
    <cellStyle name="표준 4 124" xfId="2780" xr:uid="{00000000-0005-0000-0000-0000DB0A0000}"/>
    <cellStyle name="표준 4 125" xfId="2781" xr:uid="{00000000-0005-0000-0000-0000DC0A0000}"/>
    <cellStyle name="표준 4 126" xfId="2782" xr:uid="{00000000-0005-0000-0000-0000DD0A0000}"/>
    <cellStyle name="표준 4 127" xfId="2783" xr:uid="{00000000-0005-0000-0000-0000DE0A0000}"/>
    <cellStyle name="표준 4 128" xfId="2784" xr:uid="{00000000-0005-0000-0000-0000DF0A0000}"/>
    <cellStyle name="표준 4 129" xfId="2785" xr:uid="{00000000-0005-0000-0000-0000E00A0000}"/>
    <cellStyle name="표준 4 13" xfId="2786" xr:uid="{00000000-0005-0000-0000-0000E10A0000}"/>
    <cellStyle name="표준 4 130" xfId="2787" xr:uid="{00000000-0005-0000-0000-0000E20A0000}"/>
    <cellStyle name="표준 4 131" xfId="2788" xr:uid="{00000000-0005-0000-0000-0000E30A0000}"/>
    <cellStyle name="표준 4 132" xfId="2789" xr:uid="{00000000-0005-0000-0000-0000E40A0000}"/>
    <cellStyle name="표준 4 133" xfId="2790" xr:uid="{00000000-0005-0000-0000-0000E50A0000}"/>
    <cellStyle name="표준 4 134" xfId="2791" xr:uid="{00000000-0005-0000-0000-0000E60A0000}"/>
    <cellStyle name="표준 4 135" xfId="2792" xr:uid="{00000000-0005-0000-0000-0000E70A0000}"/>
    <cellStyle name="표준 4 136" xfId="2793" xr:uid="{00000000-0005-0000-0000-0000E80A0000}"/>
    <cellStyle name="표준 4 137" xfId="2794" xr:uid="{00000000-0005-0000-0000-0000E90A0000}"/>
    <cellStyle name="표준 4 138" xfId="2795" xr:uid="{00000000-0005-0000-0000-0000EA0A0000}"/>
    <cellStyle name="표준 4 139" xfId="2796" xr:uid="{00000000-0005-0000-0000-0000EB0A0000}"/>
    <cellStyle name="표준 4 14" xfId="2797" xr:uid="{00000000-0005-0000-0000-0000EC0A0000}"/>
    <cellStyle name="표준 4 140" xfId="2798" xr:uid="{00000000-0005-0000-0000-0000ED0A0000}"/>
    <cellStyle name="표준 4 141" xfId="2799" xr:uid="{00000000-0005-0000-0000-0000EE0A0000}"/>
    <cellStyle name="표준 4 142" xfId="2800" xr:uid="{00000000-0005-0000-0000-0000EF0A0000}"/>
    <cellStyle name="표준 4 143" xfId="2801" xr:uid="{00000000-0005-0000-0000-0000F00A0000}"/>
    <cellStyle name="표준 4 144" xfId="2802" xr:uid="{00000000-0005-0000-0000-0000F10A0000}"/>
    <cellStyle name="표준 4 145" xfId="2803" xr:uid="{00000000-0005-0000-0000-0000F20A0000}"/>
    <cellStyle name="표준 4 146" xfId="2804" xr:uid="{00000000-0005-0000-0000-0000F30A0000}"/>
    <cellStyle name="표준 4 147" xfId="2805" xr:uid="{00000000-0005-0000-0000-0000F40A0000}"/>
    <cellStyle name="표준 4 148" xfId="2806" xr:uid="{00000000-0005-0000-0000-0000F50A0000}"/>
    <cellStyle name="표준 4 149" xfId="2807" xr:uid="{00000000-0005-0000-0000-0000F60A0000}"/>
    <cellStyle name="표준 4 15" xfId="2808" xr:uid="{00000000-0005-0000-0000-0000F70A0000}"/>
    <cellStyle name="표준 4 150" xfId="2809" xr:uid="{00000000-0005-0000-0000-0000F80A0000}"/>
    <cellStyle name="표준 4 151" xfId="2810" xr:uid="{00000000-0005-0000-0000-0000F90A0000}"/>
    <cellStyle name="표준 4 152" xfId="2811" xr:uid="{00000000-0005-0000-0000-0000FA0A0000}"/>
    <cellStyle name="표준 4 153" xfId="2812" xr:uid="{00000000-0005-0000-0000-0000FB0A0000}"/>
    <cellStyle name="표준 4 154" xfId="2813" xr:uid="{00000000-0005-0000-0000-0000FC0A0000}"/>
    <cellStyle name="표준 4 155" xfId="2814" xr:uid="{00000000-0005-0000-0000-0000FD0A0000}"/>
    <cellStyle name="표준 4 156" xfId="2815" xr:uid="{00000000-0005-0000-0000-0000FE0A0000}"/>
    <cellStyle name="표준 4 157" xfId="2816" xr:uid="{00000000-0005-0000-0000-0000FF0A0000}"/>
    <cellStyle name="표준 4 158" xfId="2817" xr:uid="{00000000-0005-0000-0000-0000000B0000}"/>
    <cellStyle name="표준 4 159" xfId="2818" xr:uid="{00000000-0005-0000-0000-0000010B0000}"/>
    <cellStyle name="표준 4 16" xfId="2819" xr:uid="{00000000-0005-0000-0000-0000020B0000}"/>
    <cellStyle name="표준 4 160" xfId="2820" xr:uid="{00000000-0005-0000-0000-0000030B0000}"/>
    <cellStyle name="표준 4 161" xfId="2821" xr:uid="{00000000-0005-0000-0000-0000040B0000}"/>
    <cellStyle name="표준 4 162" xfId="2822" xr:uid="{00000000-0005-0000-0000-0000050B0000}"/>
    <cellStyle name="표준 4 163" xfId="2823" xr:uid="{00000000-0005-0000-0000-0000060B0000}"/>
    <cellStyle name="표준 4 164" xfId="2824" xr:uid="{00000000-0005-0000-0000-0000070B0000}"/>
    <cellStyle name="표준 4 165" xfId="2825" xr:uid="{00000000-0005-0000-0000-0000080B0000}"/>
    <cellStyle name="표준 4 166" xfId="2826" xr:uid="{00000000-0005-0000-0000-0000090B0000}"/>
    <cellStyle name="표준 4 167" xfId="2827" xr:uid="{00000000-0005-0000-0000-00000A0B0000}"/>
    <cellStyle name="표준 4 168" xfId="2828" xr:uid="{00000000-0005-0000-0000-00000B0B0000}"/>
    <cellStyle name="표준 4 169" xfId="2829" xr:uid="{00000000-0005-0000-0000-00000C0B0000}"/>
    <cellStyle name="표준 4 17" xfId="2830" xr:uid="{00000000-0005-0000-0000-00000D0B0000}"/>
    <cellStyle name="표준 4 170" xfId="2831" xr:uid="{00000000-0005-0000-0000-00000E0B0000}"/>
    <cellStyle name="표준 4 171" xfId="2832" xr:uid="{00000000-0005-0000-0000-00000F0B0000}"/>
    <cellStyle name="표준 4 172" xfId="2833" xr:uid="{00000000-0005-0000-0000-0000100B0000}"/>
    <cellStyle name="표준 4 173" xfId="2834" xr:uid="{00000000-0005-0000-0000-0000110B0000}"/>
    <cellStyle name="표준 4 174" xfId="2835" xr:uid="{00000000-0005-0000-0000-0000120B0000}"/>
    <cellStyle name="표준 4 175" xfId="2836" xr:uid="{00000000-0005-0000-0000-0000130B0000}"/>
    <cellStyle name="표준 4 176" xfId="2837" xr:uid="{00000000-0005-0000-0000-0000140B0000}"/>
    <cellStyle name="표준 4 177" xfId="2838" xr:uid="{00000000-0005-0000-0000-0000150B0000}"/>
    <cellStyle name="표준 4 178" xfId="2839" xr:uid="{00000000-0005-0000-0000-0000160B0000}"/>
    <cellStyle name="표준 4 179" xfId="2840" xr:uid="{00000000-0005-0000-0000-0000170B0000}"/>
    <cellStyle name="표준 4 18" xfId="2841" xr:uid="{00000000-0005-0000-0000-0000180B0000}"/>
    <cellStyle name="표준 4 180" xfId="2842" xr:uid="{00000000-0005-0000-0000-0000190B0000}"/>
    <cellStyle name="표준 4 181" xfId="2843" xr:uid="{00000000-0005-0000-0000-00001A0B0000}"/>
    <cellStyle name="표준 4 182" xfId="2844" xr:uid="{00000000-0005-0000-0000-00001B0B0000}"/>
    <cellStyle name="표준 4 183" xfId="2845" xr:uid="{00000000-0005-0000-0000-00001C0B0000}"/>
    <cellStyle name="표준 4 184" xfId="2846" xr:uid="{00000000-0005-0000-0000-00001D0B0000}"/>
    <cellStyle name="표준 4 185" xfId="2847" xr:uid="{00000000-0005-0000-0000-00001E0B0000}"/>
    <cellStyle name="표준 4 186" xfId="2848" xr:uid="{00000000-0005-0000-0000-00001F0B0000}"/>
    <cellStyle name="표준 4 187" xfId="2849" xr:uid="{00000000-0005-0000-0000-0000200B0000}"/>
    <cellStyle name="표준 4 188" xfId="2850" xr:uid="{00000000-0005-0000-0000-0000210B0000}"/>
    <cellStyle name="표준 4 189" xfId="2851" xr:uid="{00000000-0005-0000-0000-0000220B0000}"/>
    <cellStyle name="표준 4 19" xfId="2852" xr:uid="{00000000-0005-0000-0000-0000230B0000}"/>
    <cellStyle name="표준 4 190" xfId="2853" xr:uid="{00000000-0005-0000-0000-0000240B0000}"/>
    <cellStyle name="표준 4 191" xfId="2854" xr:uid="{00000000-0005-0000-0000-0000250B0000}"/>
    <cellStyle name="표준 4 192" xfId="2855" xr:uid="{00000000-0005-0000-0000-0000260B0000}"/>
    <cellStyle name="표준 4 193" xfId="2856" xr:uid="{00000000-0005-0000-0000-0000270B0000}"/>
    <cellStyle name="표준 4 194" xfId="2857" xr:uid="{00000000-0005-0000-0000-0000280B0000}"/>
    <cellStyle name="표준 4 195" xfId="2858" xr:uid="{00000000-0005-0000-0000-0000290B0000}"/>
    <cellStyle name="표준 4 196" xfId="2859" xr:uid="{00000000-0005-0000-0000-00002A0B0000}"/>
    <cellStyle name="표준 4 197" xfId="2860" xr:uid="{00000000-0005-0000-0000-00002B0B0000}"/>
    <cellStyle name="표준 4 198" xfId="2861" xr:uid="{00000000-0005-0000-0000-00002C0B0000}"/>
    <cellStyle name="표준 4 199" xfId="2862" xr:uid="{00000000-0005-0000-0000-00002D0B0000}"/>
    <cellStyle name="표준 4 2" xfId="2863" xr:uid="{00000000-0005-0000-0000-00002E0B0000}"/>
    <cellStyle name="표준 4 2 10" xfId="2864" xr:uid="{00000000-0005-0000-0000-00002F0B0000}"/>
    <cellStyle name="표준 4 2 11" xfId="2865" xr:uid="{00000000-0005-0000-0000-0000300B0000}"/>
    <cellStyle name="표준 4 2 12" xfId="2866" xr:uid="{00000000-0005-0000-0000-0000310B0000}"/>
    <cellStyle name="표준 4 2 2" xfId="2867" xr:uid="{00000000-0005-0000-0000-0000320B0000}"/>
    <cellStyle name="표준 4 2 2 2" xfId="2868" xr:uid="{00000000-0005-0000-0000-0000330B0000}"/>
    <cellStyle name="표준 4 2 2 2 2" xfId="2869" xr:uid="{00000000-0005-0000-0000-0000340B0000}"/>
    <cellStyle name="표준 4 2 2 3" xfId="2870" xr:uid="{00000000-0005-0000-0000-0000350B0000}"/>
    <cellStyle name="표준 4 2 3" xfId="2871" xr:uid="{00000000-0005-0000-0000-0000360B0000}"/>
    <cellStyle name="표준 4 2 3 2" xfId="2872" xr:uid="{00000000-0005-0000-0000-0000370B0000}"/>
    <cellStyle name="표준 4 2 4" xfId="2873" xr:uid="{00000000-0005-0000-0000-0000380B0000}"/>
    <cellStyle name="표준 4 2 5" xfId="2874" xr:uid="{00000000-0005-0000-0000-0000390B0000}"/>
    <cellStyle name="표준 4 2 6" xfId="2875" xr:uid="{00000000-0005-0000-0000-00003A0B0000}"/>
    <cellStyle name="표준 4 2 7" xfId="2876" xr:uid="{00000000-0005-0000-0000-00003B0B0000}"/>
    <cellStyle name="표준 4 2 8" xfId="2877" xr:uid="{00000000-0005-0000-0000-00003C0B0000}"/>
    <cellStyle name="표준 4 2 9" xfId="2878" xr:uid="{00000000-0005-0000-0000-00003D0B0000}"/>
    <cellStyle name="표준 4 20" xfId="2879" xr:uid="{00000000-0005-0000-0000-00003E0B0000}"/>
    <cellStyle name="표준 4 200" xfId="2880" xr:uid="{00000000-0005-0000-0000-00003F0B0000}"/>
    <cellStyle name="표준 4 201" xfId="2881" xr:uid="{00000000-0005-0000-0000-0000400B0000}"/>
    <cellStyle name="표준 4 202" xfId="2882" xr:uid="{00000000-0005-0000-0000-0000410B0000}"/>
    <cellStyle name="표준 4 203" xfId="2883" xr:uid="{00000000-0005-0000-0000-0000420B0000}"/>
    <cellStyle name="표준 4 204" xfId="2884" xr:uid="{00000000-0005-0000-0000-0000430B0000}"/>
    <cellStyle name="표준 4 205" xfId="2885" xr:uid="{00000000-0005-0000-0000-0000440B0000}"/>
    <cellStyle name="표준 4 206" xfId="2886" xr:uid="{00000000-0005-0000-0000-0000450B0000}"/>
    <cellStyle name="표준 4 207" xfId="2887" xr:uid="{00000000-0005-0000-0000-0000460B0000}"/>
    <cellStyle name="표준 4 208" xfId="2888" xr:uid="{00000000-0005-0000-0000-0000470B0000}"/>
    <cellStyle name="표준 4 209" xfId="2889" xr:uid="{00000000-0005-0000-0000-0000480B0000}"/>
    <cellStyle name="표준 4 21" xfId="2890" xr:uid="{00000000-0005-0000-0000-0000490B0000}"/>
    <cellStyle name="표준 4 210" xfId="2891" xr:uid="{00000000-0005-0000-0000-00004A0B0000}"/>
    <cellStyle name="표준 4 211" xfId="2892" xr:uid="{00000000-0005-0000-0000-00004B0B0000}"/>
    <cellStyle name="표준 4 212" xfId="2893" xr:uid="{00000000-0005-0000-0000-00004C0B0000}"/>
    <cellStyle name="표준 4 213" xfId="2894" xr:uid="{00000000-0005-0000-0000-00004D0B0000}"/>
    <cellStyle name="표준 4 214" xfId="2895" xr:uid="{00000000-0005-0000-0000-00004E0B0000}"/>
    <cellStyle name="표준 4 215" xfId="2896" xr:uid="{00000000-0005-0000-0000-00004F0B0000}"/>
    <cellStyle name="표준 4 216" xfId="2897" xr:uid="{00000000-0005-0000-0000-0000500B0000}"/>
    <cellStyle name="표준 4 217" xfId="2898" xr:uid="{00000000-0005-0000-0000-0000510B0000}"/>
    <cellStyle name="표준 4 218" xfId="2899" xr:uid="{00000000-0005-0000-0000-0000520B0000}"/>
    <cellStyle name="표준 4 219" xfId="2900" xr:uid="{00000000-0005-0000-0000-0000530B0000}"/>
    <cellStyle name="표준 4 22" xfId="2901" xr:uid="{00000000-0005-0000-0000-0000540B0000}"/>
    <cellStyle name="표준 4 220" xfId="2902" xr:uid="{00000000-0005-0000-0000-0000550B0000}"/>
    <cellStyle name="표준 4 221" xfId="2903" xr:uid="{00000000-0005-0000-0000-0000560B0000}"/>
    <cellStyle name="표준 4 222" xfId="2904" xr:uid="{00000000-0005-0000-0000-0000570B0000}"/>
    <cellStyle name="표준 4 223" xfId="2905" xr:uid="{00000000-0005-0000-0000-0000580B0000}"/>
    <cellStyle name="표준 4 224" xfId="2906" xr:uid="{00000000-0005-0000-0000-0000590B0000}"/>
    <cellStyle name="표준 4 225" xfId="2907" xr:uid="{00000000-0005-0000-0000-00005A0B0000}"/>
    <cellStyle name="표준 4 226" xfId="2908" xr:uid="{00000000-0005-0000-0000-00005B0B0000}"/>
    <cellStyle name="표준 4 227" xfId="2909" xr:uid="{00000000-0005-0000-0000-00005C0B0000}"/>
    <cellStyle name="표준 4 228" xfId="2910" xr:uid="{00000000-0005-0000-0000-00005D0B0000}"/>
    <cellStyle name="표준 4 229" xfId="2911" xr:uid="{00000000-0005-0000-0000-00005E0B0000}"/>
    <cellStyle name="표준 4 23" xfId="2912" xr:uid="{00000000-0005-0000-0000-00005F0B0000}"/>
    <cellStyle name="표준 4 230" xfId="2913" xr:uid="{00000000-0005-0000-0000-0000600B0000}"/>
    <cellStyle name="표준 4 231" xfId="2914" xr:uid="{00000000-0005-0000-0000-0000610B0000}"/>
    <cellStyle name="표준 4 232" xfId="2915" xr:uid="{00000000-0005-0000-0000-0000620B0000}"/>
    <cellStyle name="표준 4 233" xfId="2916" xr:uid="{00000000-0005-0000-0000-0000630B0000}"/>
    <cellStyle name="표준 4 234" xfId="2917" xr:uid="{00000000-0005-0000-0000-0000640B0000}"/>
    <cellStyle name="표준 4 235" xfId="2918" xr:uid="{00000000-0005-0000-0000-0000650B0000}"/>
    <cellStyle name="표준 4 236" xfId="2919" xr:uid="{00000000-0005-0000-0000-0000660B0000}"/>
    <cellStyle name="표준 4 237" xfId="2920" xr:uid="{00000000-0005-0000-0000-0000670B0000}"/>
    <cellStyle name="표준 4 238" xfId="2921" xr:uid="{00000000-0005-0000-0000-0000680B0000}"/>
    <cellStyle name="표준 4 239" xfId="2922" xr:uid="{00000000-0005-0000-0000-0000690B0000}"/>
    <cellStyle name="표준 4 24" xfId="2923" xr:uid="{00000000-0005-0000-0000-00006A0B0000}"/>
    <cellStyle name="표준 4 240" xfId="2924" xr:uid="{00000000-0005-0000-0000-00006B0B0000}"/>
    <cellStyle name="표준 4 241" xfId="2925" xr:uid="{00000000-0005-0000-0000-00006C0B0000}"/>
    <cellStyle name="표준 4 242" xfId="2926" xr:uid="{00000000-0005-0000-0000-00006D0B0000}"/>
    <cellStyle name="표준 4 243" xfId="2927" xr:uid="{00000000-0005-0000-0000-00006E0B0000}"/>
    <cellStyle name="표준 4 244" xfId="2928" xr:uid="{00000000-0005-0000-0000-00006F0B0000}"/>
    <cellStyle name="표준 4 245" xfId="2929" xr:uid="{00000000-0005-0000-0000-0000700B0000}"/>
    <cellStyle name="표준 4 246" xfId="2930" xr:uid="{00000000-0005-0000-0000-0000710B0000}"/>
    <cellStyle name="표준 4 247" xfId="2931" xr:uid="{00000000-0005-0000-0000-0000720B0000}"/>
    <cellStyle name="표준 4 248" xfId="2932" xr:uid="{00000000-0005-0000-0000-0000730B0000}"/>
    <cellStyle name="표준 4 249" xfId="2933" xr:uid="{00000000-0005-0000-0000-0000740B0000}"/>
    <cellStyle name="표준 4 25" xfId="2934" xr:uid="{00000000-0005-0000-0000-0000750B0000}"/>
    <cellStyle name="표준 4 250" xfId="2935" xr:uid="{00000000-0005-0000-0000-0000760B0000}"/>
    <cellStyle name="표준 4 26" xfId="2936" xr:uid="{00000000-0005-0000-0000-0000770B0000}"/>
    <cellStyle name="표준 4 27" xfId="2937" xr:uid="{00000000-0005-0000-0000-0000780B0000}"/>
    <cellStyle name="표준 4 28" xfId="2938" xr:uid="{00000000-0005-0000-0000-0000790B0000}"/>
    <cellStyle name="표준 4 29" xfId="2939" xr:uid="{00000000-0005-0000-0000-00007A0B0000}"/>
    <cellStyle name="표준 4 3" xfId="2940" xr:uid="{00000000-0005-0000-0000-00007B0B0000}"/>
    <cellStyle name="표준 4 3 10" xfId="2941" xr:uid="{00000000-0005-0000-0000-00007C0B0000}"/>
    <cellStyle name="표준 4 3 11" xfId="2942" xr:uid="{00000000-0005-0000-0000-00007D0B0000}"/>
    <cellStyle name="표준 4 3 2" xfId="2943" xr:uid="{00000000-0005-0000-0000-00007E0B0000}"/>
    <cellStyle name="표준 4 3 2 2" xfId="2944" xr:uid="{00000000-0005-0000-0000-00007F0B0000}"/>
    <cellStyle name="표준 4 3 3" xfId="2945" xr:uid="{00000000-0005-0000-0000-0000800B0000}"/>
    <cellStyle name="표준 4 3 4" xfId="2946" xr:uid="{00000000-0005-0000-0000-0000810B0000}"/>
    <cellStyle name="표준 4 3 5" xfId="2947" xr:uid="{00000000-0005-0000-0000-0000820B0000}"/>
    <cellStyle name="표준 4 3 6" xfId="2948" xr:uid="{00000000-0005-0000-0000-0000830B0000}"/>
    <cellStyle name="표준 4 3 7" xfId="2949" xr:uid="{00000000-0005-0000-0000-0000840B0000}"/>
    <cellStyle name="표준 4 3 8" xfId="2950" xr:uid="{00000000-0005-0000-0000-0000850B0000}"/>
    <cellStyle name="표준 4 3 9" xfId="2951" xr:uid="{00000000-0005-0000-0000-0000860B0000}"/>
    <cellStyle name="표준 4 30" xfId="2952" xr:uid="{00000000-0005-0000-0000-0000870B0000}"/>
    <cellStyle name="표준 4 31" xfId="2953" xr:uid="{00000000-0005-0000-0000-0000880B0000}"/>
    <cellStyle name="표준 4 32" xfId="2954" xr:uid="{00000000-0005-0000-0000-0000890B0000}"/>
    <cellStyle name="표준 4 33" xfId="2955" xr:uid="{00000000-0005-0000-0000-00008A0B0000}"/>
    <cellStyle name="표준 4 34" xfId="2956" xr:uid="{00000000-0005-0000-0000-00008B0B0000}"/>
    <cellStyle name="표준 4 35" xfId="2957" xr:uid="{00000000-0005-0000-0000-00008C0B0000}"/>
    <cellStyle name="표준 4 36" xfId="2958" xr:uid="{00000000-0005-0000-0000-00008D0B0000}"/>
    <cellStyle name="표준 4 37" xfId="2959" xr:uid="{00000000-0005-0000-0000-00008E0B0000}"/>
    <cellStyle name="표준 4 38" xfId="2960" xr:uid="{00000000-0005-0000-0000-00008F0B0000}"/>
    <cellStyle name="표준 4 39" xfId="2961" xr:uid="{00000000-0005-0000-0000-0000900B0000}"/>
    <cellStyle name="표준 4 4" xfId="2962" xr:uid="{00000000-0005-0000-0000-0000910B0000}"/>
    <cellStyle name="표준 4 4 10" xfId="2963" xr:uid="{00000000-0005-0000-0000-0000920B0000}"/>
    <cellStyle name="표준 4 4 2" xfId="2964" xr:uid="{00000000-0005-0000-0000-0000930B0000}"/>
    <cellStyle name="표준 4 4 3" xfId="2965" xr:uid="{00000000-0005-0000-0000-0000940B0000}"/>
    <cellStyle name="표준 4 4 4" xfId="2966" xr:uid="{00000000-0005-0000-0000-0000950B0000}"/>
    <cellStyle name="표준 4 4 5" xfId="2967" xr:uid="{00000000-0005-0000-0000-0000960B0000}"/>
    <cellStyle name="표준 4 4 6" xfId="2968" xr:uid="{00000000-0005-0000-0000-0000970B0000}"/>
    <cellStyle name="표준 4 4 7" xfId="2969" xr:uid="{00000000-0005-0000-0000-0000980B0000}"/>
    <cellStyle name="표준 4 4 8" xfId="2970" xr:uid="{00000000-0005-0000-0000-0000990B0000}"/>
    <cellStyle name="표준 4 4 9" xfId="2971" xr:uid="{00000000-0005-0000-0000-00009A0B0000}"/>
    <cellStyle name="표준 4 40" xfId="2972" xr:uid="{00000000-0005-0000-0000-00009B0B0000}"/>
    <cellStyle name="표준 4 41" xfId="2973" xr:uid="{00000000-0005-0000-0000-00009C0B0000}"/>
    <cellStyle name="표준 4 42" xfId="2974" xr:uid="{00000000-0005-0000-0000-00009D0B0000}"/>
    <cellStyle name="표준 4 43" xfId="2975" xr:uid="{00000000-0005-0000-0000-00009E0B0000}"/>
    <cellStyle name="표준 4 44" xfId="2976" xr:uid="{00000000-0005-0000-0000-00009F0B0000}"/>
    <cellStyle name="표준 4 45" xfId="2977" xr:uid="{00000000-0005-0000-0000-0000A00B0000}"/>
    <cellStyle name="표준 4 46" xfId="2978" xr:uid="{00000000-0005-0000-0000-0000A10B0000}"/>
    <cellStyle name="표준 4 47" xfId="2979" xr:uid="{00000000-0005-0000-0000-0000A20B0000}"/>
    <cellStyle name="표준 4 48" xfId="2980" xr:uid="{00000000-0005-0000-0000-0000A30B0000}"/>
    <cellStyle name="표준 4 49" xfId="2981" xr:uid="{00000000-0005-0000-0000-0000A40B0000}"/>
    <cellStyle name="표준 4 5" xfId="2982" xr:uid="{00000000-0005-0000-0000-0000A50B0000}"/>
    <cellStyle name="표준 4 5 2" xfId="2983" xr:uid="{00000000-0005-0000-0000-0000A60B0000}"/>
    <cellStyle name="표준 4 5 3" xfId="2984" xr:uid="{00000000-0005-0000-0000-0000A70B0000}"/>
    <cellStyle name="표준 4 5 4" xfId="2985" xr:uid="{00000000-0005-0000-0000-0000A80B0000}"/>
    <cellStyle name="표준 4 5 5" xfId="2986" xr:uid="{00000000-0005-0000-0000-0000A90B0000}"/>
    <cellStyle name="표준 4 5 6" xfId="2987" xr:uid="{00000000-0005-0000-0000-0000AA0B0000}"/>
    <cellStyle name="표준 4 5 7" xfId="2988" xr:uid="{00000000-0005-0000-0000-0000AB0B0000}"/>
    <cellStyle name="표준 4 5 8" xfId="2989" xr:uid="{00000000-0005-0000-0000-0000AC0B0000}"/>
    <cellStyle name="표준 4 5 9" xfId="2990" xr:uid="{00000000-0005-0000-0000-0000AD0B0000}"/>
    <cellStyle name="표준 4 50" xfId="2991" xr:uid="{00000000-0005-0000-0000-0000AE0B0000}"/>
    <cellStyle name="표준 4 51" xfId="2992" xr:uid="{00000000-0005-0000-0000-0000AF0B0000}"/>
    <cellStyle name="표준 4 52" xfId="2993" xr:uid="{00000000-0005-0000-0000-0000B00B0000}"/>
    <cellStyle name="표준 4 53" xfId="2994" xr:uid="{00000000-0005-0000-0000-0000B10B0000}"/>
    <cellStyle name="표준 4 54" xfId="2995" xr:uid="{00000000-0005-0000-0000-0000B20B0000}"/>
    <cellStyle name="표준 4 55" xfId="2996" xr:uid="{00000000-0005-0000-0000-0000B30B0000}"/>
    <cellStyle name="표준 4 56" xfId="2997" xr:uid="{00000000-0005-0000-0000-0000B40B0000}"/>
    <cellStyle name="표준 4 57" xfId="2998" xr:uid="{00000000-0005-0000-0000-0000B50B0000}"/>
    <cellStyle name="표준 4 58" xfId="2999" xr:uid="{00000000-0005-0000-0000-0000B60B0000}"/>
    <cellStyle name="표준 4 59" xfId="3000" xr:uid="{00000000-0005-0000-0000-0000B70B0000}"/>
    <cellStyle name="표준 4 6" xfId="3001" xr:uid="{00000000-0005-0000-0000-0000B80B0000}"/>
    <cellStyle name="표준 4 60" xfId="3002" xr:uid="{00000000-0005-0000-0000-0000B90B0000}"/>
    <cellStyle name="표준 4 61" xfId="3003" xr:uid="{00000000-0005-0000-0000-0000BA0B0000}"/>
    <cellStyle name="표준 4 62" xfId="3004" xr:uid="{00000000-0005-0000-0000-0000BB0B0000}"/>
    <cellStyle name="표준 4 63" xfId="3005" xr:uid="{00000000-0005-0000-0000-0000BC0B0000}"/>
    <cellStyle name="표준 4 64" xfId="3006" xr:uid="{00000000-0005-0000-0000-0000BD0B0000}"/>
    <cellStyle name="표준 4 65" xfId="3007" xr:uid="{00000000-0005-0000-0000-0000BE0B0000}"/>
    <cellStyle name="표준 4 66" xfId="3008" xr:uid="{00000000-0005-0000-0000-0000BF0B0000}"/>
    <cellStyle name="표준 4 67" xfId="3009" xr:uid="{00000000-0005-0000-0000-0000C00B0000}"/>
    <cellStyle name="표준 4 68" xfId="3010" xr:uid="{00000000-0005-0000-0000-0000C10B0000}"/>
    <cellStyle name="표준 4 69" xfId="3011" xr:uid="{00000000-0005-0000-0000-0000C20B0000}"/>
    <cellStyle name="표준 4 7" xfId="3012" xr:uid="{00000000-0005-0000-0000-0000C30B0000}"/>
    <cellStyle name="표준 4 70" xfId="3013" xr:uid="{00000000-0005-0000-0000-0000C40B0000}"/>
    <cellStyle name="표준 4 71" xfId="3014" xr:uid="{00000000-0005-0000-0000-0000C50B0000}"/>
    <cellStyle name="표준 4 72" xfId="3015" xr:uid="{00000000-0005-0000-0000-0000C60B0000}"/>
    <cellStyle name="표준 4 73" xfId="3016" xr:uid="{00000000-0005-0000-0000-0000C70B0000}"/>
    <cellStyle name="표준 4 74" xfId="3017" xr:uid="{00000000-0005-0000-0000-0000C80B0000}"/>
    <cellStyle name="표준 4 75" xfId="3018" xr:uid="{00000000-0005-0000-0000-0000C90B0000}"/>
    <cellStyle name="표준 4 76" xfId="3019" xr:uid="{00000000-0005-0000-0000-0000CA0B0000}"/>
    <cellStyle name="표준 4 77" xfId="3020" xr:uid="{00000000-0005-0000-0000-0000CB0B0000}"/>
    <cellStyle name="표준 4 78" xfId="3021" xr:uid="{00000000-0005-0000-0000-0000CC0B0000}"/>
    <cellStyle name="표준 4 79" xfId="3022" xr:uid="{00000000-0005-0000-0000-0000CD0B0000}"/>
    <cellStyle name="표준 4 8" xfId="3023" xr:uid="{00000000-0005-0000-0000-0000CE0B0000}"/>
    <cellStyle name="표준 4 80" xfId="3024" xr:uid="{00000000-0005-0000-0000-0000CF0B0000}"/>
    <cellStyle name="표준 4 81" xfId="3025" xr:uid="{00000000-0005-0000-0000-0000D00B0000}"/>
    <cellStyle name="표준 4 82" xfId="3026" xr:uid="{00000000-0005-0000-0000-0000D10B0000}"/>
    <cellStyle name="표준 4 83" xfId="3027" xr:uid="{00000000-0005-0000-0000-0000D20B0000}"/>
    <cellStyle name="표준 4 84" xfId="3028" xr:uid="{00000000-0005-0000-0000-0000D30B0000}"/>
    <cellStyle name="표준 4 85" xfId="3029" xr:uid="{00000000-0005-0000-0000-0000D40B0000}"/>
    <cellStyle name="표준 4 86" xfId="3030" xr:uid="{00000000-0005-0000-0000-0000D50B0000}"/>
    <cellStyle name="표준 4 87" xfId="3031" xr:uid="{00000000-0005-0000-0000-0000D60B0000}"/>
    <cellStyle name="표준 4 88" xfId="3032" xr:uid="{00000000-0005-0000-0000-0000D70B0000}"/>
    <cellStyle name="표준 4 89" xfId="3033" xr:uid="{00000000-0005-0000-0000-0000D80B0000}"/>
    <cellStyle name="표준 4 9" xfId="3034" xr:uid="{00000000-0005-0000-0000-0000D90B0000}"/>
    <cellStyle name="표준 4 90" xfId="3035" xr:uid="{00000000-0005-0000-0000-0000DA0B0000}"/>
    <cellStyle name="표준 4 91" xfId="3036" xr:uid="{00000000-0005-0000-0000-0000DB0B0000}"/>
    <cellStyle name="표준 4 92" xfId="3037" xr:uid="{00000000-0005-0000-0000-0000DC0B0000}"/>
    <cellStyle name="표준 4 93" xfId="3038" xr:uid="{00000000-0005-0000-0000-0000DD0B0000}"/>
    <cellStyle name="표준 4 94" xfId="3039" xr:uid="{00000000-0005-0000-0000-0000DE0B0000}"/>
    <cellStyle name="표준 4 95" xfId="3040" xr:uid="{00000000-0005-0000-0000-0000DF0B0000}"/>
    <cellStyle name="표준 4 96" xfId="3041" xr:uid="{00000000-0005-0000-0000-0000E00B0000}"/>
    <cellStyle name="표준 4 97" xfId="3042" xr:uid="{00000000-0005-0000-0000-0000E10B0000}"/>
    <cellStyle name="표준 4 98" xfId="3043" xr:uid="{00000000-0005-0000-0000-0000E20B0000}"/>
    <cellStyle name="표준 4 99" xfId="3044" xr:uid="{00000000-0005-0000-0000-0000E30B0000}"/>
    <cellStyle name="표준 5" xfId="3045" xr:uid="{00000000-0005-0000-0000-0000E40B0000}"/>
    <cellStyle name="표준 5 10" xfId="3046" xr:uid="{00000000-0005-0000-0000-0000E50B0000}"/>
    <cellStyle name="표준 5 2" xfId="3047" xr:uid="{00000000-0005-0000-0000-0000E60B0000}"/>
    <cellStyle name="표준 5 3" xfId="3048" xr:uid="{00000000-0005-0000-0000-0000E70B0000}"/>
    <cellStyle name="표준 5 4" xfId="3049" xr:uid="{00000000-0005-0000-0000-0000E80B0000}"/>
    <cellStyle name="표준 5 5" xfId="3050" xr:uid="{00000000-0005-0000-0000-0000E90B0000}"/>
    <cellStyle name="표준 5 6" xfId="3051" xr:uid="{00000000-0005-0000-0000-0000EA0B0000}"/>
    <cellStyle name="표준 5 7" xfId="3052" xr:uid="{00000000-0005-0000-0000-0000EB0B0000}"/>
    <cellStyle name="표준 5 8" xfId="3053" xr:uid="{00000000-0005-0000-0000-0000EC0B0000}"/>
    <cellStyle name="표준 5 9" xfId="3054" xr:uid="{00000000-0005-0000-0000-0000ED0B0000}"/>
    <cellStyle name="표준 6" xfId="3055" xr:uid="{00000000-0005-0000-0000-0000EE0B0000}"/>
    <cellStyle name="표준 7" xfId="3056" xr:uid="{00000000-0005-0000-0000-0000EF0B0000}"/>
    <cellStyle name="표준 7 2" xfId="3057" xr:uid="{00000000-0005-0000-0000-0000F00B0000}"/>
    <cellStyle name="표준 7 3" xfId="3058" xr:uid="{00000000-0005-0000-0000-0000F10B0000}"/>
    <cellStyle name="표준 7 4" xfId="3059" xr:uid="{00000000-0005-0000-0000-0000F20B0000}"/>
    <cellStyle name="표준 7 5" xfId="3060" xr:uid="{00000000-0005-0000-0000-0000F30B0000}"/>
    <cellStyle name="표준 7 6" xfId="3061" xr:uid="{00000000-0005-0000-0000-0000F40B0000}"/>
    <cellStyle name="표준 7 7" xfId="3062" xr:uid="{00000000-0005-0000-0000-0000F50B0000}"/>
    <cellStyle name="표준 7 8" xfId="3063" xr:uid="{00000000-0005-0000-0000-0000F60B0000}"/>
    <cellStyle name="표준 7 9" xfId="3064" xr:uid="{00000000-0005-0000-0000-0000F70B0000}"/>
    <cellStyle name="표준 8" xfId="3065" xr:uid="{00000000-0005-0000-0000-0000F80B0000}"/>
    <cellStyle name="표준 9" xfId="12" xr:uid="{00000000-0005-0000-0000-0000F90B0000}"/>
    <cellStyle name="하이퍼링크" xfId="11" builtinId="8"/>
    <cellStyle name="하이퍼링크 2" xfId="3066" xr:uid="{00000000-0005-0000-0000-0000FB0B0000}"/>
    <cellStyle name="하이퍼링크 2 2" xfId="3067" xr:uid="{00000000-0005-0000-0000-0000FC0B0000}"/>
    <cellStyle name="합산" xfId="3068" xr:uid="{00000000-0005-0000-0000-0000FD0B0000}"/>
    <cellStyle name="화폐기호" xfId="3069" xr:uid="{00000000-0005-0000-0000-0000FE0B0000}"/>
    <cellStyle name="화폐기호0" xfId="3070" xr:uid="{00000000-0005-0000-0000-0000FF0B0000}"/>
  </cellStyles>
  <dxfs count="7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FAS/04.&#50808;&#48512;&#54217;&#44032;%20&#48143;%20&#49900;&#49324;/01.&#54620;&#44397;&#49328;&#50629;&#51064;&#47141;&#44277;&#45800;/&#52968;&#49548;&#49884;&#50628;&#49324;&#50629;/&#50696;&#49328;&#49900;&#49324;/2.&#51204;&#47029;&#48516;&#50556;&#54805;/2018&#45380;%20&#49324;&#50629;/1.&#54620;&#44397;&#49328;&#50629;&#44592;&#49696;&#45824;&#54617;&#44368;/&#54620;&#44397;&#49328;&#50629;&#44592;&#49696;&#45824;&#54617;&#44368;_2018&#45380;&#46020;+&#49324;&#50629;&#44228;&#54925;&#49436;+&#51648;&#50896;&#44552;+&#49888;&#52397;&#45236;&#50669;(&#51076;&#52264;&#47308;&#48120;&#51312;&#51221;)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본정보"/>
      <sheetName val="지원금 총괄"/>
      <sheetName val="인프라지원금(심사용)"/>
      <sheetName val="인건비"/>
      <sheetName val="일반운영비"/>
      <sheetName val="시설비"/>
      <sheetName val="장비비"/>
      <sheetName val="훈련프로그램개발비"/>
      <sheetName val="과정일람표"/>
      <sheetName val="과정별 세부산출"/>
      <sheetName val="과정운영비_항목별"/>
      <sheetName val="과정운영비_과정별"/>
      <sheetName val="강사"/>
      <sheetName val="NCS 기준단가"/>
      <sheetName val="코드정리"/>
    </sheetNames>
    <sheetDataSet>
      <sheetData sheetId="0"/>
      <sheetData sheetId="1"/>
      <sheetData sheetId="2"/>
      <sheetData sheetId="3"/>
      <sheetData sheetId="4"/>
      <sheetData sheetId="5"/>
      <sheetData sheetId="6"/>
      <sheetData sheetId="7"/>
      <sheetData sheetId="8">
        <row r="6">
          <cell r="A6">
            <v>1</v>
          </cell>
          <cell r="B6" t="str">
            <v>전략분야</v>
          </cell>
          <cell r="C6" t="str">
            <v>한국산업기술대학교</v>
          </cell>
          <cell r="E6" t="str">
            <v>전자기기개발</v>
          </cell>
          <cell r="F6" t="str">
            <v>19</v>
          </cell>
          <cell r="G6" t="str">
            <v>03</v>
          </cell>
          <cell r="H6" t="str">
            <v>07</v>
          </cell>
          <cell r="I6" t="str">
            <v>01</v>
          </cell>
          <cell r="K6" t="str">
            <v>LED 소자기술과정(입문)</v>
          </cell>
          <cell r="L6" t="str">
            <v>향상</v>
          </cell>
          <cell r="M6" t="str">
            <v>집체</v>
          </cell>
          <cell r="N6">
            <v>1</v>
          </cell>
          <cell r="O6">
            <v>8</v>
          </cell>
          <cell r="P6">
            <v>13</v>
          </cell>
          <cell r="Q6">
            <v>1</v>
          </cell>
          <cell r="R6">
            <v>13</v>
          </cell>
          <cell r="S6">
            <v>13</v>
          </cell>
          <cell r="T6" t="str">
            <v>미적용</v>
          </cell>
          <cell r="U6" t="str">
            <v>면제없음</v>
          </cell>
          <cell r="V6" t="str">
            <v>실비</v>
          </cell>
          <cell r="W6">
            <v>28468</v>
          </cell>
          <cell r="X6">
            <v>3025690</v>
          </cell>
        </row>
        <row r="7">
          <cell r="A7">
            <v>2</v>
          </cell>
          <cell r="B7" t="str">
            <v>전략분야</v>
          </cell>
          <cell r="C7" t="str">
            <v>한국산업기술대학교</v>
          </cell>
          <cell r="E7" t="str">
            <v>전자기기개발</v>
          </cell>
          <cell r="F7" t="str">
            <v>19</v>
          </cell>
          <cell r="G7" t="str">
            <v>03</v>
          </cell>
          <cell r="H7" t="str">
            <v>07</v>
          </cell>
          <cell r="I7" t="str">
            <v>01</v>
          </cell>
          <cell r="K7" t="str">
            <v>LED 소자기술과정(중급)</v>
          </cell>
          <cell r="L7" t="str">
            <v>향상</v>
          </cell>
          <cell r="M7" t="str">
            <v>집체</v>
          </cell>
          <cell r="N7">
            <v>2</v>
          </cell>
          <cell r="O7">
            <v>16</v>
          </cell>
          <cell r="P7">
            <v>10</v>
          </cell>
          <cell r="Q7">
            <v>2</v>
          </cell>
          <cell r="R7">
            <v>20</v>
          </cell>
          <cell r="S7">
            <v>40</v>
          </cell>
          <cell r="T7" t="str">
            <v>미적용</v>
          </cell>
          <cell r="U7" t="str">
            <v>면제없음</v>
          </cell>
          <cell r="V7" t="str">
            <v>실비</v>
          </cell>
          <cell r="W7">
            <v>32501</v>
          </cell>
          <cell r="X7">
            <v>10600400</v>
          </cell>
        </row>
        <row r="8">
          <cell r="A8">
            <v>3</v>
          </cell>
          <cell r="B8" t="str">
            <v>전략분야</v>
          </cell>
          <cell r="C8" t="str">
            <v>한국산업기술대학교</v>
          </cell>
          <cell r="E8" t="str">
            <v>전자기기개발</v>
          </cell>
          <cell r="F8" t="str">
            <v>19</v>
          </cell>
          <cell r="G8" t="str">
            <v>03</v>
          </cell>
          <cell r="H8" t="str">
            <v>07</v>
          </cell>
          <cell r="I8" t="str">
            <v>01</v>
          </cell>
          <cell r="K8" t="str">
            <v>LED 소자측정평가 기술과정(중급)</v>
          </cell>
          <cell r="L8" t="str">
            <v>향상</v>
          </cell>
          <cell r="M8" t="str">
            <v>집체</v>
          </cell>
          <cell r="N8">
            <v>2</v>
          </cell>
          <cell r="O8">
            <v>16</v>
          </cell>
          <cell r="P8">
            <v>10</v>
          </cell>
          <cell r="Q8">
            <v>2</v>
          </cell>
          <cell r="R8">
            <v>20</v>
          </cell>
          <cell r="S8">
            <v>40</v>
          </cell>
          <cell r="T8" t="str">
            <v>미적용</v>
          </cell>
          <cell r="U8" t="str">
            <v>면제없음</v>
          </cell>
          <cell r="V8" t="str">
            <v>실비</v>
          </cell>
          <cell r="W8">
            <v>33170</v>
          </cell>
          <cell r="X8">
            <v>10814400</v>
          </cell>
        </row>
        <row r="9">
          <cell r="A9">
            <v>4</v>
          </cell>
          <cell r="B9" t="str">
            <v>전략분야</v>
          </cell>
          <cell r="C9" t="str">
            <v>한국산업기술대학교</v>
          </cell>
          <cell r="E9" t="str">
            <v>전자기기개발</v>
          </cell>
          <cell r="F9" t="str">
            <v>19</v>
          </cell>
          <cell r="G9" t="str">
            <v>03</v>
          </cell>
          <cell r="H9" t="str">
            <v>04</v>
          </cell>
          <cell r="I9" t="str">
            <v>02</v>
          </cell>
          <cell r="K9" t="str">
            <v>패키징 기술과정</v>
          </cell>
          <cell r="L9" t="str">
            <v>향상</v>
          </cell>
          <cell r="M9" t="str">
            <v>집체</v>
          </cell>
          <cell r="N9">
            <v>2</v>
          </cell>
          <cell r="O9">
            <v>16</v>
          </cell>
          <cell r="P9">
            <v>13</v>
          </cell>
          <cell r="Q9">
            <v>2</v>
          </cell>
          <cell r="R9">
            <v>26</v>
          </cell>
          <cell r="S9">
            <v>52</v>
          </cell>
          <cell r="T9" t="str">
            <v>미적용</v>
          </cell>
          <cell r="U9" t="str">
            <v>면제</v>
          </cell>
          <cell r="V9" t="str">
            <v>실비</v>
          </cell>
          <cell r="W9">
            <v>33283</v>
          </cell>
          <cell r="X9">
            <v>14105800</v>
          </cell>
        </row>
        <row r="10">
          <cell r="A10">
            <v>5</v>
          </cell>
          <cell r="B10" t="str">
            <v>전략분야</v>
          </cell>
          <cell r="C10" t="str">
            <v>한국산업기술대학교</v>
          </cell>
          <cell r="E10" t="str">
            <v>전자기기개발</v>
          </cell>
          <cell r="F10" t="str">
            <v>19</v>
          </cell>
          <cell r="G10" t="str">
            <v>03</v>
          </cell>
          <cell r="H10" t="str">
            <v>04</v>
          </cell>
          <cell r="I10" t="str">
            <v>02</v>
          </cell>
          <cell r="K10" t="str">
            <v>단결정 성장 기술과정(입문)</v>
          </cell>
          <cell r="L10" t="str">
            <v>향상</v>
          </cell>
          <cell r="M10" t="str">
            <v>집체</v>
          </cell>
          <cell r="N10">
            <v>1</v>
          </cell>
          <cell r="O10">
            <v>8</v>
          </cell>
          <cell r="P10">
            <v>13</v>
          </cell>
          <cell r="Q10">
            <v>2</v>
          </cell>
          <cell r="R10">
            <v>26</v>
          </cell>
          <cell r="S10">
            <v>26</v>
          </cell>
          <cell r="T10" t="str">
            <v>미적용</v>
          </cell>
          <cell r="U10" t="str">
            <v>면제없음</v>
          </cell>
          <cell r="V10" t="str">
            <v>실비</v>
          </cell>
          <cell r="W10">
            <v>28838</v>
          </cell>
          <cell r="X10">
            <v>6128420</v>
          </cell>
        </row>
        <row r="11">
          <cell r="A11">
            <v>6</v>
          </cell>
          <cell r="B11" t="str">
            <v>전략분야</v>
          </cell>
          <cell r="C11" t="str">
            <v>한국산업기술대학교</v>
          </cell>
          <cell r="E11" t="str">
            <v>전자기기개발</v>
          </cell>
          <cell r="F11" t="str">
            <v>19</v>
          </cell>
          <cell r="G11" t="str">
            <v>03</v>
          </cell>
          <cell r="H11" t="str">
            <v>04</v>
          </cell>
          <cell r="I11" t="str">
            <v>02</v>
          </cell>
          <cell r="K11" t="str">
            <v>단결정 성장 기술과정</v>
          </cell>
          <cell r="L11" t="str">
            <v>향상</v>
          </cell>
          <cell r="M11" t="str">
            <v>집체</v>
          </cell>
          <cell r="N11">
            <v>2</v>
          </cell>
          <cell r="O11">
            <v>16</v>
          </cell>
          <cell r="P11">
            <v>10</v>
          </cell>
          <cell r="Q11">
            <v>2</v>
          </cell>
          <cell r="R11">
            <v>20</v>
          </cell>
          <cell r="S11">
            <v>40</v>
          </cell>
          <cell r="T11" t="str">
            <v>미적용</v>
          </cell>
          <cell r="U11" t="str">
            <v>면제</v>
          </cell>
          <cell r="V11" t="str">
            <v>실비</v>
          </cell>
          <cell r="W11">
            <v>32100</v>
          </cell>
          <cell r="X11">
            <v>10472000</v>
          </cell>
        </row>
        <row r="12">
          <cell r="A12">
            <v>7</v>
          </cell>
          <cell r="B12" t="str">
            <v>전략분야</v>
          </cell>
          <cell r="C12" t="str">
            <v>한국산업기술대학교</v>
          </cell>
          <cell r="E12" t="str">
            <v>전자기기개발</v>
          </cell>
          <cell r="F12" t="str">
            <v>19</v>
          </cell>
          <cell r="G12" t="str">
            <v>03</v>
          </cell>
          <cell r="H12" t="str">
            <v>07</v>
          </cell>
          <cell r="I12" t="str">
            <v>01</v>
          </cell>
          <cell r="K12" t="str">
            <v>박막재료 분석 기술과정</v>
          </cell>
          <cell r="L12" t="str">
            <v>향상</v>
          </cell>
          <cell r="M12" t="str">
            <v>집체</v>
          </cell>
          <cell r="N12">
            <v>2</v>
          </cell>
          <cell r="O12">
            <v>16</v>
          </cell>
          <cell r="P12">
            <v>10</v>
          </cell>
          <cell r="Q12">
            <v>2</v>
          </cell>
          <cell r="R12">
            <v>20</v>
          </cell>
          <cell r="S12">
            <v>40</v>
          </cell>
          <cell r="T12" t="str">
            <v>미적용</v>
          </cell>
          <cell r="U12" t="str">
            <v>면제</v>
          </cell>
          <cell r="V12" t="str">
            <v>실비</v>
          </cell>
          <cell r="W12">
            <v>34106</v>
          </cell>
          <cell r="X12">
            <v>11114000</v>
          </cell>
        </row>
        <row r="13">
          <cell r="A13">
            <v>8</v>
          </cell>
          <cell r="B13" t="str">
            <v>전략분야</v>
          </cell>
          <cell r="C13" t="str">
            <v>한국산업기술대학교</v>
          </cell>
          <cell r="E13" t="str">
            <v>금속재료</v>
          </cell>
          <cell r="F13" t="str">
            <v>16</v>
          </cell>
          <cell r="G13" t="str">
            <v>01</v>
          </cell>
          <cell r="H13" t="str">
            <v>01</v>
          </cell>
          <cell r="I13" t="str">
            <v>03</v>
          </cell>
          <cell r="K13" t="str">
            <v>XRD 기술과정</v>
          </cell>
          <cell r="L13" t="str">
            <v>향상</v>
          </cell>
          <cell r="M13" t="str">
            <v>집체</v>
          </cell>
          <cell r="N13">
            <v>2</v>
          </cell>
          <cell r="O13">
            <v>16</v>
          </cell>
          <cell r="P13">
            <v>10</v>
          </cell>
          <cell r="Q13">
            <v>1</v>
          </cell>
          <cell r="R13">
            <v>10</v>
          </cell>
          <cell r="S13">
            <v>20</v>
          </cell>
          <cell r="T13" t="str">
            <v>미적용</v>
          </cell>
          <cell r="U13" t="str">
            <v>면제</v>
          </cell>
          <cell r="V13" t="str">
            <v>실비</v>
          </cell>
          <cell r="W13">
            <v>33464</v>
          </cell>
          <cell r="X13">
            <v>5454280</v>
          </cell>
        </row>
        <row r="14">
          <cell r="A14">
            <v>9</v>
          </cell>
          <cell r="B14" t="str">
            <v>전략분야</v>
          </cell>
          <cell r="C14" t="str">
            <v>한국산업기술대학교</v>
          </cell>
          <cell r="E14" t="str">
            <v>금속재료</v>
          </cell>
          <cell r="F14" t="str">
            <v>16</v>
          </cell>
          <cell r="G14" t="str">
            <v>01</v>
          </cell>
          <cell r="H14" t="str">
            <v>01</v>
          </cell>
          <cell r="I14" t="str">
            <v>03</v>
          </cell>
          <cell r="K14" t="str">
            <v>XRF 기술과정</v>
          </cell>
          <cell r="L14" t="str">
            <v>향상</v>
          </cell>
          <cell r="M14" t="str">
            <v>집체</v>
          </cell>
          <cell r="N14">
            <v>2</v>
          </cell>
          <cell r="O14">
            <v>16</v>
          </cell>
          <cell r="P14">
            <v>10</v>
          </cell>
          <cell r="Q14">
            <v>1</v>
          </cell>
          <cell r="R14">
            <v>10</v>
          </cell>
          <cell r="S14">
            <v>20</v>
          </cell>
          <cell r="T14" t="str">
            <v>미적용</v>
          </cell>
          <cell r="U14" t="str">
            <v>면제</v>
          </cell>
          <cell r="V14" t="str">
            <v>실비</v>
          </cell>
          <cell r="W14">
            <v>32808</v>
          </cell>
          <cell r="X14">
            <v>5349420</v>
          </cell>
        </row>
        <row r="15">
          <cell r="A15">
            <v>10</v>
          </cell>
          <cell r="B15" t="str">
            <v>전략분야</v>
          </cell>
          <cell r="C15" t="str">
            <v>한국산업기술대학교</v>
          </cell>
          <cell r="E15" t="str">
            <v>전자기기개발</v>
          </cell>
          <cell r="F15" t="str">
            <v>19</v>
          </cell>
          <cell r="G15" t="str">
            <v>03</v>
          </cell>
          <cell r="H15" t="str">
            <v>04</v>
          </cell>
          <cell r="I15" t="str">
            <v>02</v>
          </cell>
          <cell r="K15" t="str">
            <v>반도체 방열 기술과정</v>
          </cell>
          <cell r="L15" t="str">
            <v>향상</v>
          </cell>
          <cell r="M15" t="str">
            <v>집체</v>
          </cell>
          <cell r="N15">
            <v>2</v>
          </cell>
          <cell r="O15">
            <v>16</v>
          </cell>
          <cell r="P15">
            <v>10</v>
          </cell>
          <cell r="Q15">
            <v>1</v>
          </cell>
          <cell r="R15">
            <v>10</v>
          </cell>
          <cell r="S15">
            <v>20</v>
          </cell>
          <cell r="T15" t="str">
            <v>미적용</v>
          </cell>
          <cell r="U15" t="str">
            <v>면제없음</v>
          </cell>
          <cell r="V15" t="str">
            <v>실비</v>
          </cell>
          <cell r="W15">
            <v>33036</v>
          </cell>
          <cell r="X15">
            <v>5385800</v>
          </cell>
        </row>
        <row r="16">
          <cell r="A16">
            <v>11</v>
          </cell>
          <cell r="B16" t="str">
            <v>전략분야</v>
          </cell>
          <cell r="C16" t="str">
            <v>한국산업기술대학교</v>
          </cell>
          <cell r="E16" t="str">
            <v>전자기기개발</v>
          </cell>
          <cell r="F16" t="str">
            <v>19</v>
          </cell>
          <cell r="G16" t="str">
            <v>03</v>
          </cell>
          <cell r="H16" t="str">
            <v>04</v>
          </cell>
          <cell r="I16" t="str">
            <v>02</v>
          </cell>
          <cell r="K16" t="str">
            <v>반도체 공정 기술과정(입문)</v>
          </cell>
          <cell r="L16" t="str">
            <v>향상</v>
          </cell>
          <cell r="M16" t="str">
            <v>집체</v>
          </cell>
          <cell r="N16">
            <v>1</v>
          </cell>
          <cell r="O16">
            <v>8</v>
          </cell>
          <cell r="P16">
            <v>15</v>
          </cell>
          <cell r="Q16">
            <v>1</v>
          </cell>
          <cell r="R16">
            <v>15</v>
          </cell>
          <cell r="S16">
            <v>15</v>
          </cell>
          <cell r="T16" t="str">
            <v>미적용</v>
          </cell>
          <cell r="U16" t="str">
            <v>면제없음</v>
          </cell>
          <cell r="V16" t="str">
            <v>실비</v>
          </cell>
          <cell r="W16">
            <v>28667</v>
          </cell>
          <cell r="X16">
            <v>3515050</v>
          </cell>
        </row>
        <row r="17">
          <cell r="A17">
            <v>12</v>
          </cell>
          <cell r="B17" t="str">
            <v>전략분야</v>
          </cell>
          <cell r="C17" t="str">
            <v>한국산업기술대학교</v>
          </cell>
          <cell r="E17" t="str">
            <v>전자기기개발</v>
          </cell>
          <cell r="F17" t="str">
            <v>19</v>
          </cell>
          <cell r="G17" t="str">
            <v>03</v>
          </cell>
          <cell r="H17" t="str">
            <v>04</v>
          </cell>
          <cell r="I17" t="str">
            <v>02</v>
          </cell>
          <cell r="K17" t="str">
            <v>반도체 공정 기술과정(중급)</v>
          </cell>
          <cell r="L17" t="str">
            <v>향상</v>
          </cell>
          <cell r="M17" t="str">
            <v>집체</v>
          </cell>
          <cell r="N17">
            <v>2</v>
          </cell>
          <cell r="O17">
            <v>16</v>
          </cell>
          <cell r="P17">
            <v>15</v>
          </cell>
          <cell r="Q17">
            <v>2</v>
          </cell>
          <cell r="R17">
            <v>30</v>
          </cell>
          <cell r="S17">
            <v>60</v>
          </cell>
          <cell r="T17" t="str">
            <v>미적용</v>
          </cell>
          <cell r="U17" t="str">
            <v>면제</v>
          </cell>
          <cell r="V17" t="str">
            <v>실비</v>
          </cell>
          <cell r="W17">
            <v>32189</v>
          </cell>
          <cell r="X17">
            <v>15750800</v>
          </cell>
        </row>
        <row r="18">
          <cell r="A18">
            <v>13</v>
          </cell>
          <cell r="B18" t="str">
            <v>전략분야</v>
          </cell>
          <cell r="C18" t="str">
            <v>한국산업기술대학교</v>
          </cell>
          <cell r="E18" t="str">
            <v>전자기기개발</v>
          </cell>
          <cell r="F18" t="str">
            <v>19</v>
          </cell>
          <cell r="G18" t="str">
            <v>03</v>
          </cell>
          <cell r="H18" t="str">
            <v>04</v>
          </cell>
          <cell r="I18" t="str">
            <v>02</v>
          </cell>
          <cell r="K18" t="str">
            <v>UV-LED 기술과정</v>
          </cell>
          <cell r="L18" t="str">
            <v>향상</v>
          </cell>
          <cell r="M18" t="str">
            <v>집체</v>
          </cell>
          <cell r="N18">
            <v>1</v>
          </cell>
          <cell r="O18">
            <v>8</v>
          </cell>
          <cell r="P18">
            <v>10</v>
          </cell>
          <cell r="Q18">
            <v>2</v>
          </cell>
          <cell r="R18">
            <v>20</v>
          </cell>
          <cell r="S18">
            <v>20</v>
          </cell>
          <cell r="T18" t="str">
            <v>미적용</v>
          </cell>
          <cell r="U18" t="str">
            <v>면제</v>
          </cell>
          <cell r="V18" t="str">
            <v>실비</v>
          </cell>
          <cell r="W18">
            <v>31832</v>
          </cell>
          <cell r="X18">
            <v>5193200</v>
          </cell>
        </row>
        <row r="19">
          <cell r="A19">
            <v>14</v>
          </cell>
          <cell r="B19" t="str">
            <v>전략분야</v>
          </cell>
          <cell r="C19" t="str">
            <v>한국산업기술대학교</v>
          </cell>
          <cell r="E19" t="str">
            <v>전자기기개발</v>
          </cell>
          <cell r="F19" t="str">
            <v>19</v>
          </cell>
          <cell r="G19" t="str">
            <v>03</v>
          </cell>
          <cell r="H19" t="str">
            <v>04</v>
          </cell>
          <cell r="I19" t="str">
            <v>02</v>
          </cell>
          <cell r="K19" t="str">
            <v>전력반도체 융합 기술과정(입문)</v>
          </cell>
          <cell r="L19" t="str">
            <v>향상</v>
          </cell>
          <cell r="M19" t="str">
            <v>집체</v>
          </cell>
          <cell r="N19">
            <v>1</v>
          </cell>
          <cell r="O19">
            <v>8</v>
          </cell>
          <cell r="P19">
            <v>13</v>
          </cell>
          <cell r="Q19">
            <v>1</v>
          </cell>
          <cell r="R19">
            <v>13</v>
          </cell>
          <cell r="S19">
            <v>13</v>
          </cell>
          <cell r="T19" t="str">
            <v>미적용</v>
          </cell>
          <cell r="U19" t="str">
            <v>면제</v>
          </cell>
          <cell r="V19" t="str">
            <v>실비</v>
          </cell>
          <cell r="W19">
            <v>28581</v>
          </cell>
          <cell r="X19">
            <v>3037460</v>
          </cell>
        </row>
        <row r="20">
          <cell r="A20">
            <v>15</v>
          </cell>
          <cell r="B20" t="str">
            <v>전략분야</v>
          </cell>
          <cell r="C20" t="str">
            <v>한국산업기술대학교</v>
          </cell>
          <cell r="E20" t="str">
            <v>전자기기개발</v>
          </cell>
          <cell r="F20" t="str">
            <v>19</v>
          </cell>
          <cell r="G20" t="str">
            <v>03</v>
          </cell>
          <cell r="H20" t="str">
            <v>04</v>
          </cell>
          <cell r="I20" t="str">
            <v>02</v>
          </cell>
          <cell r="K20" t="str">
            <v>단결정 성장 및 전력반도체 기술과정</v>
          </cell>
          <cell r="L20" t="str">
            <v>향상</v>
          </cell>
          <cell r="M20" t="str">
            <v>집체</v>
          </cell>
          <cell r="N20">
            <v>2</v>
          </cell>
          <cell r="O20">
            <v>16</v>
          </cell>
          <cell r="P20">
            <v>10</v>
          </cell>
          <cell r="Q20">
            <v>2</v>
          </cell>
          <cell r="R20">
            <v>20</v>
          </cell>
          <cell r="S20">
            <v>40</v>
          </cell>
          <cell r="T20" t="str">
            <v>미적용</v>
          </cell>
          <cell r="U20" t="str">
            <v>면제없음</v>
          </cell>
          <cell r="V20" t="str">
            <v>실비</v>
          </cell>
          <cell r="W20">
            <v>24409</v>
          </cell>
          <cell r="X20">
            <v>8011000</v>
          </cell>
        </row>
        <row r="21">
          <cell r="A21">
            <v>16</v>
          </cell>
          <cell r="B21" t="str">
            <v>전략분야</v>
          </cell>
          <cell r="C21" t="str">
            <v>한국산업기술대학교</v>
          </cell>
          <cell r="E21" t="str">
            <v>전자기기개발</v>
          </cell>
          <cell r="F21" t="str">
            <v>19</v>
          </cell>
          <cell r="G21" t="str">
            <v>03</v>
          </cell>
          <cell r="H21" t="str">
            <v>04</v>
          </cell>
          <cell r="I21" t="str">
            <v>02</v>
          </cell>
          <cell r="K21" t="str">
            <v>전력반도체 융합 기술과정(중급)</v>
          </cell>
          <cell r="L21" t="str">
            <v>향상</v>
          </cell>
          <cell r="M21" t="str">
            <v>집체</v>
          </cell>
          <cell r="N21">
            <v>2</v>
          </cell>
          <cell r="O21">
            <v>16</v>
          </cell>
          <cell r="P21">
            <v>10</v>
          </cell>
          <cell r="Q21">
            <v>1</v>
          </cell>
          <cell r="R21">
            <v>10</v>
          </cell>
          <cell r="S21">
            <v>20</v>
          </cell>
          <cell r="T21" t="str">
            <v>미적용</v>
          </cell>
          <cell r="U21" t="str">
            <v>면제</v>
          </cell>
          <cell r="V21" t="str">
            <v>실비</v>
          </cell>
          <cell r="W21">
            <v>32594</v>
          </cell>
          <cell r="X21">
            <v>5315180</v>
          </cell>
        </row>
        <row r="22">
          <cell r="A22">
            <v>17</v>
          </cell>
          <cell r="B22" t="str">
            <v>전략분야</v>
          </cell>
          <cell r="C22" t="str">
            <v>한국산업기술대학교</v>
          </cell>
          <cell r="E22" t="str">
            <v>전자기기개발</v>
          </cell>
          <cell r="F22" t="str">
            <v>19</v>
          </cell>
          <cell r="G22" t="str">
            <v>03</v>
          </cell>
          <cell r="H22" t="str">
            <v>07</v>
          </cell>
          <cell r="I22" t="str">
            <v>03</v>
          </cell>
          <cell r="K22" t="str">
            <v>OLED 기술과정</v>
          </cell>
          <cell r="L22" t="str">
            <v>향상</v>
          </cell>
          <cell r="M22" t="str">
            <v>집체</v>
          </cell>
          <cell r="N22">
            <v>2</v>
          </cell>
          <cell r="O22">
            <v>16</v>
          </cell>
          <cell r="P22">
            <v>13</v>
          </cell>
          <cell r="Q22">
            <v>2</v>
          </cell>
          <cell r="R22">
            <v>26</v>
          </cell>
          <cell r="S22">
            <v>52</v>
          </cell>
          <cell r="T22" t="str">
            <v>미적용</v>
          </cell>
          <cell r="U22" t="str">
            <v>면제</v>
          </cell>
          <cell r="V22" t="str">
            <v>실비</v>
          </cell>
          <cell r="W22">
            <v>33113</v>
          </cell>
          <cell r="X22">
            <v>14035180</v>
          </cell>
        </row>
        <row r="23">
          <cell r="A23">
            <v>18</v>
          </cell>
          <cell r="B23" t="str">
            <v>전략분야</v>
          </cell>
          <cell r="C23" t="str">
            <v>한국산업기술대학교</v>
          </cell>
          <cell r="E23" t="str">
            <v>전자기기개발</v>
          </cell>
          <cell r="F23" t="str">
            <v>19</v>
          </cell>
          <cell r="G23" t="str">
            <v>03</v>
          </cell>
          <cell r="H23" t="str">
            <v>07</v>
          </cell>
          <cell r="I23" t="str">
            <v>01</v>
          </cell>
          <cell r="K23" t="str">
            <v>디스플레이 제조 기술과정</v>
          </cell>
          <cell r="L23" t="str">
            <v>향상</v>
          </cell>
          <cell r="M23" t="str">
            <v>집체</v>
          </cell>
          <cell r="N23">
            <v>2</v>
          </cell>
          <cell r="O23">
            <v>16</v>
          </cell>
          <cell r="P23">
            <v>13</v>
          </cell>
          <cell r="Q23">
            <v>2</v>
          </cell>
          <cell r="R23">
            <v>26</v>
          </cell>
          <cell r="S23">
            <v>52</v>
          </cell>
          <cell r="T23" t="str">
            <v>미적용</v>
          </cell>
          <cell r="U23" t="str">
            <v>면제</v>
          </cell>
          <cell r="V23" t="str">
            <v>실비</v>
          </cell>
          <cell r="W23">
            <v>23699</v>
          </cell>
          <cell r="X23">
            <v>10118980</v>
          </cell>
        </row>
        <row r="24">
          <cell r="A24">
            <v>19</v>
          </cell>
          <cell r="B24" t="str">
            <v>전략분야</v>
          </cell>
          <cell r="C24" t="str">
            <v>한국산업기술대학교</v>
          </cell>
          <cell r="E24" t="str">
            <v>전자기기개발</v>
          </cell>
          <cell r="F24" t="str">
            <v>19</v>
          </cell>
          <cell r="G24" t="str">
            <v>03</v>
          </cell>
          <cell r="H24" t="str">
            <v>07</v>
          </cell>
          <cell r="I24" t="str">
            <v>01</v>
          </cell>
          <cell r="K24" t="str">
            <v>차세대 디스플레이 신기술 과정</v>
          </cell>
          <cell r="L24" t="str">
            <v>향상</v>
          </cell>
          <cell r="M24" t="str">
            <v>집체</v>
          </cell>
          <cell r="N24">
            <v>1</v>
          </cell>
          <cell r="O24">
            <v>8</v>
          </cell>
          <cell r="P24">
            <v>13</v>
          </cell>
          <cell r="Q24">
            <v>2</v>
          </cell>
          <cell r="R24">
            <v>26</v>
          </cell>
          <cell r="S24">
            <v>26</v>
          </cell>
          <cell r="T24" t="str">
            <v>미적용</v>
          </cell>
          <cell r="U24" t="str">
            <v>면제없음</v>
          </cell>
          <cell r="V24" t="str">
            <v>실비</v>
          </cell>
          <cell r="W24">
            <v>29970</v>
          </cell>
          <cell r="X24">
            <v>6363820</v>
          </cell>
        </row>
        <row r="25">
          <cell r="A25">
            <v>20</v>
          </cell>
          <cell r="B25" t="str">
            <v>전략분야</v>
          </cell>
          <cell r="C25" t="str">
            <v>한국산업기술대학교</v>
          </cell>
          <cell r="E25" t="str">
            <v>전자기기개발</v>
          </cell>
          <cell r="F25" t="str">
            <v>19</v>
          </cell>
          <cell r="G25" t="str">
            <v>03</v>
          </cell>
          <cell r="H25" t="str">
            <v>04</v>
          </cell>
          <cell r="I25" t="str">
            <v>02</v>
          </cell>
          <cell r="K25" t="str">
            <v>메모리 기술과정</v>
          </cell>
          <cell r="L25" t="str">
            <v>향상</v>
          </cell>
          <cell r="M25" t="str">
            <v>집체</v>
          </cell>
          <cell r="N25">
            <v>1</v>
          </cell>
          <cell r="O25">
            <v>8</v>
          </cell>
          <cell r="P25">
            <v>10</v>
          </cell>
          <cell r="Q25">
            <v>1</v>
          </cell>
          <cell r="R25">
            <v>10</v>
          </cell>
          <cell r="S25">
            <v>10</v>
          </cell>
          <cell r="T25" t="str">
            <v>미적용</v>
          </cell>
          <cell r="U25" t="str">
            <v>면제</v>
          </cell>
          <cell r="V25" t="str">
            <v>실비</v>
          </cell>
          <cell r="W25">
            <v>32982</v>
          </cell>
          <cell r="X25">
            <v>2688620</v>
          </cell>
        </row>
        <row r="26">
          <cell r="A26">
            <v>21</v>
          </cell>
          <cell r="B26" t="str">
            <v>전략분야</v>
          </cell>
          <cell r="C26" t="str">
            <v>한국산업기술대학교</v>
          </cell>
          <cell r="E26" t="str">
            <v>전자기기개발</v>
          </cell>
          <cell r="F26" t="str">
            <v>19</v>
          </cell>
          <cell r="G26" t="str">
            <v>03</v>
          </cell>
          <cell r="H26" t="str">
            <v>04</v>
          </cell>
          <cell r="I26" t="str">
            <v>02</v>
          </cell>
          <cell r="K26" t="str">
            <v>LightTools 실무(자동차 라이팅 설계)</v>
          </cell>
          <cell r="L26" t="str">
            <v>향상</v>
          </cell>
          <cell r="M26" t="str">
            <v>집체</v>
          </cell>
          <cell r="N26">
            <v>3</v>
          </cell>
          <cell r="O26">
            <v>24</v>
          </cell>
          <cell r="P26">
            <v>13</v>
          </cell>
          <cell r="Q26">
            <v>1</v>
          </cell>
          <cell r="R26">
            <v>13</v>
          </cell>
          <cell r="S26">
            <v>39</v>
          </cell>
          <cell r="T26" t="str">
            <v>미적용</v>
          </cell>
          <cell r="U26" t="str">
            <v>면제없음</v>
          </cell>
          <cell r="V26" t="str">
            <v>실비</v>
          </cell>
          <cell r="W26">
            <v>20220</v>
          </cell>
          <cell r="X26">
            <v>6503720</v>
          </cell>
        </row>
        <row r="27">
          <cell r="A27">
            <v>22</v>
          </cell>
          <cell r="B27" t="str">
            <v>전략분야</v>
          </cell>
          <cell r="C27" t="str">
            <v>한국산업기술대학교</v>
          </cell>
          <cell r="E27" t="str">
            <v>전자기기개발</v>
          </cell>
          <cell r="F27" t="str">
            <v>19</v>
          </cell>
          <cell r="G27" t="str">
            <v>03</v>
          </cell>
          <cell r="H27" t="str">
            <v>04</v>
          </cell>
          <cell r="I27" t="str">
            <v>02</v>
          </cell>
          <cell r="K27" t="str">
            <v>LightTools 실무(패키지 광학 설계)</v>
          </cell>
          <cell r="L27" t="str">
            <v>향상</v>
          </cell>
          <cell r="M27" t="str">
            <v>집체</v>
          </cell>
          <cell r="N27">
            <v>3</v>
          </cell>
          <cell r="O27">
            <v>24</v>
          </cell>
          <cell r="P27">
            <v>13</v>
          </cell>
          <cell r="Q27">
            <v>1</v>
          </cell>
          <cell r="R27">
            <v>13</v>
          </cell>
          <cell r="S27">
            <v>39</v>
          </cell>
          <cell r="T27" t="str">
            <v>미적용</v>
          </cell>
          <cell r="U27" t="str">
            <v>면제</v>
          </cell>
          <cell r="V27" t="str">
            <v>실비</v>
          </cell>
          <cell r="W27">
            <v>18505</v>
          </cell>
          <cell r="X27">
            <v>5968720</v>
          </cell>
        </row>
        <row r="28">
          <cell r="A28">
            <v>23</v>
          </cell>
          <cell r="B28" t="str">
            <v>전략분야</v>
          </cell>
          <cell r="C28" t="str">
            <v>한국산업기술대학교</v>
          </cell>
          <cell r="E28" t="str">
            <v>전자기기개발</v>
          </cell>
          <cell r="F28" t="str">
            <v>19</v>
          </cell>
          <cell r="G28" t="str">
            <v>03</v>
          </cell>
          <cell r="H28" t="str">
            <v>04</v>
          </cell>
          <cell r="I28" t="str">
            <v>02</v>
          </cell>
          <cell r="K28" t="str">
            <v>LucidShape 실무(자동차 헤드램프 설계 기초)</v>
          </cell>
          <cell r="L28" t="str">
            <v>향상</v>
          </cell>
          <cell r="M28" t="str">
            <v>집체</v>
          </cell>
          <cell r="N28">
            <v>2</v>
          </cell>
          <cell r="O28">
            <v>16</v>
          </cell>
          <cell r="P28">
            <v>10</v>
          </cell>
          <cell r="Q28">
            <v>1</v>
          </cell>
          <cell r="R28">
            <v>10</v>
          </cell>
          <cell r="S28">
            <v>20</v>
          </cell>
          <cell r="T28" t="str">
            <v>미적용</v>
          </cell>
          <cell r="U28" t="str">
            <v>면제</v>
          </cell>
          <cell r="V28" t="str">
            <v>실비</v>
          </cell>
          <cell r="W28">
            <v>18056</v>
          </cell>
          <cell r="X28">
            <v>2989000</v>
          </cell>
        </row>
        <row r="29">
          <cell r="A29">
            <v>24</v>
          </cell>
          <cell r="B29" t="str">
            <v>전략분야</v>
          </cell>
          <cell r="C29" t="str">
            <v>한국산업기술대학교</v>
          </cell>
          <cell r="E29" t="str">
            <v>전자기기개발</v>
          </cell>
          <cell r="F29" t="str">
            <v>19</v>
          </cell>
          <cell r="G29" t="str">
            <v>03</v>
          </cell>
          <cell r="H29" t="str">
            <v>04</v>
          </cell>
          <cell r="I29" t="str">
            <v>02</v>
          </cell>
          <cell r="K29" t="str">
            <v>ZEMAX를 이용한 광학설계 기초과정</v>
          </cell>
          <cell r="L29" t="str">
            <v>향상</v>
          </cell>
          <cell r="M29" t="str">
            <v>집체</v>
          </cell>
          <cell r="N29">
            <v>3</v>
          </cell>
          <cell r="O29">
            <v>24</v>
          </cell>
          <cell r="P29">
            <v>13</v>
          </cell>
          <cell r="Q29">
            <v>2</v>
          </cell>
          <cell r="R29">
            <v>26</v>
          </cell>
          <cell r="S29">
            <v>78</v>
          </cell>
          <cell r="T29" t="str">
            <v>미적용</v>
          </cell>
          <cell r="U29" t="str">
            <v>면제없음</v>
          </cell>
          <cell r="V29" t="str">
            <v>실비</v>
          </cell>
          <cell r="W29">
            <v>15292</v>
          </cell>
          <cell r="X29">
            <v>9932260</v>
          </cell>
        </row>
        <row r="30">
          <cell r="A30">
            <v>25</v>
          </cell>
          <cell r="B30" t="str">
            <v>전략분야</v>
          </cell>
          <cell r="C30" t="str">
            <v>한국산업기술대학교</v>
          </cell>
          <cell r="E30" t="str">
            <v>기계설계</v>
          </cell>
          <cell r="F30" t="str">
            <v>15</v>
          </cell>
          <cell r="G30" t="str">
            <v>01</v>
          </cell>
          <cell r="H30" t="str">
            <v>02</v>
          </cell>
          <cell r="I30" t="str">
            <v>01</v>
          </cell>
          <cell r="K30" t="str">
            <v>CATIA Basic 과정</v>
          </cell>
          <cell r="L30" t="str">
            <v>향상</v>
          </cell>
          <cell r="M30" t="str">
            <v>집체</v>
          </cell>
          <cell r="N30">
            <v>5</v>
          </cell>
          <cell r="O30">
            <v>40</v>
          </cell>
          <cell r="P30">
            <v>15</v>
          </cell>
          <cell r="Q30">
            <v>4</v>
          </cell>
          <cell r="R30">
            <v>60</v>
          </cell>
          <cell r="S30">
            <v>300</v>
          </cell>
          <cell r="T30" t="str">
            <v>미적용</v>
          </cell>
          <cell r="U30" t="str">
            <v>면제</v>
          </cell>
          <cell r="V30" t="str">
            <v>실비</v>
          </cell>
          <cell r="W30">
            <v>10673</v>
          </cell>
          <cell r="X30">
            <v>27115800</v>
          </cell>
        </row>
        <row r="31">
          <cell r="A31">
            <v>26</v>
          </cell>
          <cell r="B31" t="str">
            <v>전략분야</v>
          </cell>
          <cell r="C31" t="str">
            <v>한국산업기술대학교</v>
          </cell>
          <cell r="E31" t="str">
            <v>기계설계</v>
          </cell>
          <cell r="F31" t="str">
            <v>15</v>
          </cell>
          <cell r="G31" t="str">
            <v>01</v>
          </cell>
          <cell r="H31" t="str">
            <v>02</v>
          </cell>
          <cell r="I31" t="str">
            <v>01</v>
          </cell>
          <cell r="K31" t="str">
            <v>CATIA Surface 과정</v>
          </cell>
          <cell r="L31" t="str">
            <v>향상</v>
          </cell>
          <cell r="M31" t="str">
            <v>집체</v>
          </cell>
          <cell r="N31">
            <v>3</v>
          </cell>
          <cell r="O31">
            <v>24</v>
          </cell>
          <cell r="P31">
            <v>15</v>
          </cell>
          <cell r="Q31">
            <v>3</v>
          </cell>
          <cell r="R31">
            <v>45</v>
          </cell>
          <cell r="S31">
            <v>135</v>
          </cell>
          <cell r="T31" t="str">
            <v>미적용</v>
          </cell>
          <cell r="U31" t="str">
            <v>면제</v>
          </cell>
          <cell r="V31" t="str">
            <v>실비</v>
          </cell>
          <cell r="W31">
            <v>15832</v>
          </cell>
          <cell r="X31">
            <v>17773600</v>
          </cell>
        </row>
        <row r="32">
          <cell r="A32">
            <v>27</v>
          </cell>
          <cell r="B32" t="str">
            <v>전략분야</v>
          </cell>
          <cell r="C32" t="str">
            <v>한국산업기술대학교</v>
          </cell>
          <cell r="E32" t="str">
            <v>기계설계</v>
          </cell>
          <cell r="F32" t="str">
            <v>15</v>
          </cell>
          <cell r="G32" t="str">
            <v>01</v>
          </cell>
          <cell r="H32" t="str">
            <v>02</v>
          </cell>
          <cell r="I32" t="str">
            <v>01</v>
          </cell>
          <cell r="K32" t="str">
            <v>사전검증 시뮬레이션 CV5 DMU 과정</v>
          </cell>
          <cell r="L32" t="str">
            <v>향상</v>
          </cell>
          <cell r="M32" t="str">
            <v>집체</v>
          </cell>
          <cell r="N32">
            <v>2</v>
          </cell>
          <cell r="O32">
            <v>16</v>
          </cell>
          <cell r="P32">
            <v>15</v>
          </cell>
          <cell r="Q32">
            <v>1</v>
          </cell>
          <cell r="R32">
            <v>15</v>
          </cell>
          <cell r="S32">
            <v>30</v>
          </cell>
          <cell r="T32" t="str">
            <v>미적용</v>
          </cell>
          <cell r="U32" t="str">
            <v>면제없음</v>
          </cell>
          <cell r="V32" t="str">
            <v>실비</v>
          </cell>
          <cell r="W32">
            <v>15737</v>
          </cell>
          <cell r="X32">
            <v>3927100</v>
          </cell>
        </row>
        <row r="33">
          <cell r="A33">
            <v>28</v>
          </cell>
          <cell r="B33" t="str">
            <v>전략분야</v>
          </cell>
          <cell r="C33" t="str">
            <v>한국산업기술대학교</v>
          </cell>
          <cell r="E33" t="str">
            <v>기계설계</v>
          </cell>
          <cell r="F33" t="str">
            <v>15</v>
          </cell>
          <cell r="G33" t="str">
            <v>01</v>
          </cell>
          <cell r="H33" t="str">
            <v>02</v>
          </cell>
          <cell r="I33" t="str">
            <v>01</v>
          </cell>
          <cell r="K33" t="str">
            <v>지식기반 설계 CV5 방법론 심화과정</v>
          </cell>
          <cell r="L33" t="str">
            <v>향상</v>
          </cell>
          <cell r="M33" t="str">
            <v>집체</v>
          </cell>
          <cell r="N33">
            <v>2</v>
          </cell>
          <cell r="O33">
            <v>16</v>
          </cell>
          <cell r="P33">
            <v>15</v>
          </cell>
          <cell r="Q33">
            <v>1</v>
          </cell>
          <cell r="R33">
            <v>15</v>
          </cell>
          <cell r="S33">
            <v>30</v>
          </cell>
          <cell r="T33" t="str">
            <v>미적용</v>
          </cell>
          <cell r="U33" t="str">
            <v>면제없음</v>
          </cell>
          <cell r="V33" t="str">
            <v>실비</v>
          </cell>
          <cell r="W33">
            <v>14066</v>
          </cell>
          <cell r="X33">
            <v>3525850</v>
          </cell>
        </row>
        <row r="34">
          <cell r="A34">
            <v>29</v>
          </cell>
          <cell r="B34" t="str">
            <v>전략분야</v>
          </cell>
          <cell r="C34" t="str">
            <v>한국산업기술대학교</v>
          </cell>
          <cell r="E34" t="str">
            <v>기계설계</v>
          </cell>
          <cell r="F34" t="str">
            <v>15</v>
          </cell>
          <cell r="G34" t="str">
            <v>01</v>
          </cell>
          <cell r="H34" t="str">
            <v>02</v>
          </cell>
          <cell r="I34" t="str">
            <v>01</v>
          </cell>
          <cell r="K34" t="str">
            <v>아바쿠스(ABAQUS)를 활용한 구조해석 기초과정</v>
          </cell>
          <cell r="L34" t="str">
            <v>향상</v>
          </cell>
          <cell r="M34" t="str">
            <v>집체</v>
          </cell>
          <cell r="N34">
            <v>4</v>
          </cell>
          <cell r="O34">
            <v>32</v>
          </cell>
          <cell r="P34">
            <v>15</v>
          </cell>
          <cell r="Q34">
            <v>1</v>
          </cell>
          <cell r="R34">
            <v>15</v>
          </cell>
          <cell r="S34">
            <v>60</v>
          </cell>
          <cell r="T34" t="str">
            <v>미적용</v>
          </cell>
          <cell r="U34" t="str">
            <v>면제없음</v>
          </cell>
          <cell r="V34" t="str">
            <v>실비</v>
          </cell>
          <cell r="W34">
            <v>12238</v>
          </cell>
          <cell r="X34">
            <v>6174300</v>
          </cell>
        </row>
        <row r="35">
          <cell r="A35">
            <v>30</v>
          </cell>
          <cell r="B35" t="str">
            <v>전략분야</v>
          </cell>
          <cell r="C35" t="str">
            <v>한국산업기술대학교</v>
          </cell>
          <cell r="E35" t="str">
            <v>기계가공</v>
          </cell>
          <cell r="F35" t="str">
            <v>15</v>
          </cell>
          <cell r="G35" t="str">
            <v>02</v>
          </cell>
          <cell r="H35" t="str">
            <v>01</v>
          </cell>
          <cell r="I35" t="str">
            <v>05</v>
          </cell>
          <cell r="K35" t="str">
            <v>기하공차(GD&amp;T) 이론 및 도면표기 기본과정</v>
          </cell>
          <cell r="L35" t="str">
            <v>향상</v>
          </cell>
          <cell r="M35" t="str">
            <v>집체</v>
          </cell>
          <cell r="N35">
            <v>3</v>
          </cell>
          <cell r="O35">
            <v>24</v>
          </cell>
          <cell r="P35">
            <v>15</v>
          </cell>
          <cell r="Q35">
            <v>2</v>
          </cell>
          <cell r="R35">
            <v>30</v>
          </cell>
          <cell r="S35">
            <v>90</v>
          </cell>
          <cell r="T35" t="str">
            <v>미적용</v>
          </cell>
          <cell r="U35" t="str">
            <v>면제없음</v>
          </cell>
          <cell r="V35" t="str">
            <v>실비</v>
          </cell>
          <cell r="W35">
            <v>12438</v>
          </cell>
          <cell r="X35">
            <v>9405900</v>
          </cell>
        </row>
        <row r="36">
          <cell r="A36">
            <v>31</v>
          </cell>
          <cell r="B36" t="str">
            <v>전략분야</v>
          </cell>
          <cell r="C36" t="str">
            <v>한국산업기술대학교</v>
          </cell>
          <cell r="E36" t="str">
            <v>기계설계</v>
          </cell>
          <cell r="F36" t="str">
            <v>15</v>
          </cell>
          <cell r="G36" t="str">
            <v>01</v>
          </cell>
          <cell r="H36" t="str">
            <v>02</v>
          </cell>
          <cell r="I36" t="str">
            <v>02</v>
          </cell>
          <cell r="K36" t="str">
            <v>Solidworks Basic 과정</v>
          </cell>
          <cell r="L36" t="str">
            <v>향상</v>
          </cell>
          <cell r="M36" t="str">
            <v>집체</v>
          </cell>
          <cell r="N36">
            <v>4</v>
          </cell>
          <cell r="O36">
            <v>32</v>
          </cell>
          <cell r="P36">
            <v>13</v>
          </cell>
          <cell r="Q36">
            <v>3</v>
          </cell>
          <cell r="R36">
            <v>39</v>
          </cell>
          <cell r="S36">
            <v>156</v>
          </cell>
          <cell r="T36" t="str">
            <v>미적용</v>
          </cell>
          <cell r="U36" t="str">
            <v>면제</v>
          </cell>
          <cell r="V36" t="str">
            <v>실비</v>
          </cell>
          <cell r="W36">
            <v>16429</v>
          </cell>
          <cell r="X36">
            <v>21284410</v>
          </cell>
        </row>
        <row r="37">
          <cell r="A37">
            <v>32</v>
          </cell>
          <cell r="B37" t="str">
            <v>전략분야</v>
          </cell>
          <cell r="C37" t="str">
            <v>한국산업기술대학교</v>
          </cell>
          <cell r="E37" t="str">
            <v>기계설계</v>
          </cell>
          <cell r="F37" t="str">
            <v>15</v>
          </cell>
          <cell r="G37" t="str">
            <v>01</v>
          </cell>
          <cell r="H37" t="str">
            <v>02</v>
          </cell>
          <cell r="I37" t="str">
            <v>02</v>
          </cell>
          <cell r="K37" t="str">
            <v>Solidworks 중고급 과정</v>
          </cell>
          <cell r="L37" t="str">
            <v>향상</v>
          </cell>
          <cell r="M37" t="str">
            <v>집체</v>
          </cell>
          <cell r="N37">
            <v>3</v>
          </cell>
          <cell r="O37">
            <v>24</v>
          </cell>
          <cell r="P37">
            <v>10</v>
          </cell>
          <cell r="Q37">
            <v>1</v>
          </cell>
          <cell r="R37">
            <v>10</v>
          </cell>
          <cell r="S37">
            <v>30</v>
          </cell>
          <cell r="T37" t="str">
            <v>미적용</v>
          </cell>
          <cell r="U37" t="str">
            <v>면제없음</v>
          </cell>
          <cell r="V37" t="str">
            <v>실비</v>
          </cell>
          <cell r="W37">
            <v>21444</v>
          </cell>
          <cell r="X37">
            <v>5296700</v>
          </cell>
        </row>
        <row r="38">
          <cell r="A38">
            <v>33</v>
          </cell>
          <cell r="B38" t="str">
            <v>전략분야</v>
          </cell>
          <cell r="C38" t="str">
            <v>한국산업기술대학교</v>
          </cell>
          <cell r="E38" t="str">
            <v>기계설계</v>
          </cell>
          <cell r="F38" t="str">
            <v>15</v>
          </cell>
          <cell r="G38" t="str">
            <v>01</v>
          </cell>
          <cell r="H38" t="str">
            <v>02</v>
          </cell>
          <cell r="I38" t="str">
            <v>02</v>
          </cell>
          <cell r="K38" t="str">
            <v>Solidworks 해석(구조,유동) 과정</v>
          </cell>
          <cell r="L38" t="str">
            <v>향상</v>
          </cell>
          <cell r="M38" t="str">
            <v>집체</v>
          </cell>
          <cell r="N38">
            <v>4</v>
          </cell>
          <cell r="O38">
            <v>32</v>
          </cell>
          <cell r="P38">
            <v>10</v>
          </cell>
          <cell r="Q38">
            <v>2</v>
          </cell>
          <cell r="R38">
            <v>20</v>
          </cell>
          <cell r="S38">
            <v>80</v>
          </cell>
          <cell r="T38" t="str">
            <v>미적용</v>
          </cell>
          <cell r="U38" t="str">
            <v>면제없음</v>
          </cell>
          <cell r="V38" t="str">
            <v>실비</v>
          </cell>
          <cell r="W38">
            <v>20162</v>
          </cell>
          <cell r="X38">
            <v>13304200</v>
          </cell>
        </row>
        <row r="39">
          <cell r="A39">
            <v>34</v>
          </cell>
          <cell r="B39" t="str">
            <v>전략분야</v>
          </cell>
          <cell r="C39" t="str">
            <v>한국산업기술대학교</v>
          </cell>
          <cell r="E39" t="str">
            <v>전자기기개발</v>
          </cell>
          <cell r="F39" t="str">
            <v>19</v>
          </cell>
          <cell r="G39" t="str">
            <v>03</v>
          </cell>
          <cell r="H39" t="str">
            <v>04</v>
          </cell>
          <cell r="I39" t="str">
            <v>02</v>
          </cell>
          <cell r="K39" t="str">
            <v>LabVIEW를 이용한 제어계측 자동화 과정</v>
          </cell>
          <cell r="L39" t="str">
            <v>향상</v>
          </cell>
          <cell r="M39" t="str">
            <v>집체</v>
          </cell>
          <cell r="N39">
            <v>3</v>
          </cell>
          <cell r="O39">
            <v>24</v>
          </cell>
          <cell r="P39">
            <v>13</v>
          </cell>
          <cell r="Q39">
            <v>2</v>
          </cell>
          <cell r="R39">
            <v>26</v>
          </cell>
          <cell r="S39">
            <v>78</v>
          </cell>
          <cell r="T39" t="str">
            <v>미적용</v>
          </cell>
          <cell r="U39" t="str">
            <v>면제없음</v>
          </cell>
          <cell r="V39" t="str">
            <v>실비</v>
          </cell>
          <cell r="W39">
            <v>15813</v>
          </cell>
          <cell r="X39">
            <v>10257540</v>
          </cell>
        </row>
        <row r="40">
          <cell r="A40">
            <v>35</v>
          </cell>
          <cell r="B40" t="str">
            <v>전략분야</v>
          </cell>
          <cell r="C40" t="str">
            <v>한국산업기술대학교</v>
          </cell>
          <cell r="E40" t="e">
            <v>#N/A</v>
          </cell>
          <cell r="R40">
            <v>0</v>
          </cell>
          <cell r="S40">
            <v>0</v>
          </cell>
          <cell r="W40" t="e">
            <v>#N/A</v>
          </cell>
          <cell r="X40" t="e">
            <v>#N/A</v>
          </cell>
        </row>
        <row r="41">
          <cell r="A41">
            <v>36</v>
          </cell>
          <cell r="B41" t="str">
            <v>전략분야</v>
          </cell>
          <cell r="C41" t="str">
            <v>한국산업기술대학교</v>
          </cell>
          <cell r="E41" t="e">
            <v>#N/A</v>
          </cell>
          <cell r="R41">
            <v>0</v>
          </cell>
          <cell r="S41">
            <v>0</v>
          </cell>
          <cell r="W41" t="e">
            <v>#N/A</v>
          </cell>
          <cell r="X41" t="e">
            <v>#N/A</v>
          </cell>
        </row>
        <row r="42">
          <cell r="A42">
            <v>37</v>
          </cell>
          <cell r="B42" t="str">
            <v>전략분야</v>
          </cell>
          <cell r="C42" t="str">
            <v>한국산업기술대학교</v>
          </cell>
          <cell r="E42" t="e">
            <v>#N/A</v>
          </cell>
          <cell r="R42">
            <v>0</v>
          </cell>
          <cell r="S42">
            <v>0</v>
          </cell>
          <cell r="W42" t="e">
            <v>#N/A</v>
          </cell>
          <cell r="X42" t="e">
            <v>#N/A</v>
          </cell>
        </row>
        <row r="43">
          <cell r="A43">
            <v>38</v>
          </cell>
          <cell r="B43" t="str">
            <v>전략분야</v>
          </cell>
          <cell r="C43" t="str">
            <v>한국산업기술대학교</v>
          </cell>
          <cell r="E43" t="e">
            <v>#N/A</v>
          </cell>
          <cell r="R43">
            <v>0</v>
          </cell>
          <cell r="S43">
            <v>0</v>
          </cell>
          <cell r="W43" t="e">
            <v>#N/A</v>
          </cell>
          <cell r="X43" t="e">
            <v>#N/A</v>
          </cell>
        </row>
        <row r="44">
          <cell r="A44">
            <v>39</v>
          </cell>
          <cell r="B44" t="str">
            <v>전략분야</v>
          </cell>
          <cell r="C44" t="str">
            <v>한국산업기술대학교</v>
          </cell>
          <cell r="E44" t="e">
            <v>#N/A</v>
          </cell>
          <cell r="R44">
            <v>0</v>
          </cell>
          <cell r="S44">
            <v>0</v>
          </cell>
          <cell r="W44" t="e">
            <v>#N/A</v>
          </cell>
          <cell r="X44" t="e">
            <v>#N/A</v>
          </cell>
        </row>
        <row r="45">
          <cell r="A45">
            <v>40</v>
          </cell>
          <cell r="B45" t="str">
            <v>전략분야</v>
          </cell>
          <cell r="C45" t="str">
            <v>한국산업기술대학교</v>
          </cell>
          <cell r="E45" t="e">
            <v>#N/A</v>
          </cell>
          <cell r="R45">
            <v>0</v>
          </cell>
          <cell r="S45">
            <v>0</v>
          </cell>
          <cell r="W45" t="e">
            <v>#N/A</v>
          </cell>
          <cell r="X45" t="e">
            <v>#N/A</v>
          </cell>
        </row>
        <row r="46">
          <cell r="A46">
            <v>41</v>
          </cell>
          <cell r="B46" t="str">
            <v>전략분야</v>
          </cell>
          <cell r="C46" t="str">
            <v>한국산업기술대학교</v>
          </cell>
          <cell r="E46" t="e">
            <v>#N/A</v>
          </cell>
          <cell r="R46">
            <v>0</v>
          </cell>
          <cell r="S46">
            <v>0</v>
          </cell>
          <cell r="W46" t="e">
            <v>#N/A</v>
          </cell>
          <cell r="X46" t="e">
            <v>#N/A</v>
          </cell>
        </row>
        <row r="47">
          <cell r="A47">
            <v>42</v>
          </cell>
          <cell r="B47" t="str">
            <v>전략분야</v>
          </cell>
          <cell r="C47" t="str">
            <v>한국산업기술대학교</v>
          </cell>
          <cell r="E47" t="e">
            <v>#N/A</v>
          </cell>
          <cell r="R47">
            <v>0</v>
          </cell>
          <cell r="S47">
            <v>0</v>
          </cell>
          <cell r="W47" t="e">
            <v>#N/A</v>
          </cell>
          <cell r="X47" t="e">
            <v>#N/A</v>
          </cell>
        </row>
        <row r="48">
          <cell r="A48">
            <v>43</v>
          </cell>
          <cell r="B48" t="str">
            <v>전략분야</v>
          </cell>
          <cell r="C48" t="str">
            <v>한국산업기술대학교</v>
          </cell>
          <cell r="E48" t="e">
            <v>#N/A</v>
          </cell>
          <cell r="R48">
            <v>0</v>
          </cell>
          <cell r="S48">
            <v>0</v>
          </cell>
          <cell r="W48" t="e">
            <v>#N/A</v>
          </cell>
          <cell r="X48" t="e">
            <v>#N/A</v>
          </cell>
        </row>
        <row r="49">
          <cell r="A49">
            <v>44</v>
          </cell>
          <cell r="B49" t="str">
            <v>전략분야</v>
          </cell>
          <cell r="C49" t="str">
            <v>한국산업기술대학교</v>
          </cell>
          <cell r="E49" t="e">
            <v>#N/A</v>
          </cell>
          <cell r="R49">
            <v>0</v>
          </cell>
          <cell r="S49">
            <v>0</v>
          </cell>
          <cell r="W49" t="e">
            <v>#N/A</v>
          </cell>
          <cell r="X49" t="e">
            <v>#N/A</v>
          </cell>
        </row>
        <row r="50">
          <cell r="A50">
            <v>45</v>
          </cell>
          <cell r="B50" t="str">
            <v>전략분야</v>
          </cell>
          <cell r="C50" t="str">
            <v>한국산업기술대학교</v>
          </cell>
          <cell r="E50" t="e">
            <v>#N/A</v>
          </cell>
          <cell r="R50">
            <v>0</v>
          </cell>
          <cell r="S50">
            <v>0</v>
          </cell>
          <cell r="W50" t="e">
            <v>#N/A</v>
          </cell>
          <cell r="X50" t="e">
            <v>#N/A</v>
          </cell>
        </row>
        <row r="51">
          <cell r="A51">
            <v>46</v>
          </cell>
          <cell r="B51" t="str">
            <v>전략분야</v>
          </cell>
          <cell r="C51" t="str">
            <v>한국산업기술대학교</v>
          </cell>
          <cell r="E51" t="e">
            <v>#N/A</v>
          </cell>
          <cell r="R51">
            <v>0</v>
          </cell>
          <cell r="S51">
            <v>0</v>
          </cell>
          <cell r="W51" t="e">
            <v>#N/A</v>
          </cell>
          <cell r="X51" t="e">
            <v>#N/A</v>
          </cell>
        </row>
        <row r="52">
          <cell r="A52">
            <v>47</v>
          </cell>
          <cell r="B52" t="str">
            <v>전략분야</v>
          </cell>
          <cell r="C52" t="str">
            <v>한국산업기술대학교</v>
          </cell>
          <cell r="E52" t="e">
            <v>#N/A</v>
          </cell>
          <cell r="R52">
            <v>0</v>
          </cell>
          <cell r="S52">
            <v>0</v>
          </cell>
          <cell r="W52" t="e">
            <v>#N/A</v>
          </cell>
          <cell r="X52" t="e">
            <v>#N/A</v>
          </cell>
        </row>
        <row r="53">
          <cell r="A53">
            <v>48</v>
          </cell>
          <cell r="B53" t="str">
            <v>전략분야</v>
          </cell>
          <cell r="C53" t="str">
            <v>한국산업기술대학교</v>
          </cell>
          <cell r="E53" t="e">
            <v>#N/A</v>
          </cell>
          <cell r="R53">
            <v>0</v>
          </cell>
          <cell r="S53">
            <v>0</v>
          </cell>
          <cell r="W53" t="e">
            <v>#N/A</v>
          </cell>
          <cell r="X53" t="e">
            <v>#N/A</v>
          </cell>
        </row>
        <row r="54">
          <cell r="A54">
            <v>49</v>
          </cell>
          <cell r="B54" t="str">
            <v>전략분야</v>
          </cell>
          <cell r="C54" t="str">
            <v>한국산업기술대학교</v>
          </cell>
          <cell r="E54" t="e">
            <v>#N/A</v>
          </cell>
          <cell r="R54">
            <v>0</v>
          </cell>
          <cell r="S54">
            <v>0</v>
          </cell>
          <cell r="W54" t="e">
            <v>#N/A</v>
          </cell>
          <cell r="X54" t="e">
            <v>#N/A</v>
          </cell>
        </row>
        <row r="55">
          <cell r="A55">
            <v>50</v>
          </cell>
          <cell r="B55" t="str">
            <v>전략분야</v>
          </cell>
          <cell r="C55" t="str">
            <v>한국산업기술대학교</v>
          </cell>
          <cell r="E55" t="e">
            <v>#N/A</v>
          </cell>
          <cell r="R55">
            <v>0</v>
          </cell>
          <cell r="S55">
            <v>0</v>
          </cell>
          <cell r="W55" t="e">
            <v>#N/A</v>
          </cell>
          <cell r="X55" t="e">
            <v>#N/A</v>
          </cell>
        </row>
        <row r="56">
          <cell r="A56">
            <v>51</v>
          </cell>
          <cell r="B56" t="str">
            <v>전략분야</v>
          </cell>
          <cell r="C56" t="str">
            <v>한국산업기술대학교</v>
          </cell>
          <cell r="E56" t="e">
            <v>#N/A</v>
          </cell>
          <cell r="R56">
            <v>0</v>
          </cell>
          <cell r="S56">
            <v>0</v>
          </cell>
          <cell r="W56" t="e">
            <v>#N/A</v>
          </cell>
          <cell r="X56" t="e">
            <v>#N/A</v>
          </cell>
        </row>
        <row r="57">
          <cell r="A57">
            <v>52</v>
          </cell>
          <cell r="B57" t="str">
            <v>전략분야</v>
          </cell>
          <cell r="C57" t="str">
            <v>한국산업기술대학교</v>
          </cell>
          <cell r="E57" t="e">
            <v>#N/A</v>
          </cell>
          <cell r="R57">
            <v>0</v>
          </cell>
          <cell r="S57">
            <v>0</v>
          </cell>
          <cell r="W57" t="e">
            <v>#N/A</v>
          </cell>
          <cell r="X57" t="e">
            <v>#N/A</v>
          </cell>
        </row>
        <row r="58">
          <cell r="A58">
            <v>53</v>
          </cell>
          <cell r="B58" t="str">
            <v>전략분야</v>
          </cell>
          <cell r="C58" t="str">
            <v>한국산업기술대학교</v>
          </cell>
          <cell r="E58" t="e">
            <v>#N/A</v>
          </cell>
          <cell r="R58">
            <v>0</v>
          </cell>
          <cell r="S58">
            <v>0</v>
          </cell>
          <cell r="W58" t="e">
            <v>#N/A</v>
          </cell>
          <cell r="X58" t="e">
            <v>#N/A</v>
          </cell>
        </row>
        <row r="59">
          <cell r="A59">
            <v>54</v>
          </cell>
          <cell r="B59" t="str">
            <v>전략분야</v>
          </cell>
          <cell r="C59" t="str">
            <v>한국산업기술대학교</v>
          </cell>
          <cell r="E59" t="e">
            <v>#N/A</v>
          </cell>
          <cell r="R59">
            <v>0</v>
          </cell>
          <cell r="S59">
            <v>0</v>
          </cell>
          <cell r="W59" t="e">
            <v>#N/A</v>
          </cell>
          <cell r="X59" t="e">
            <v>#N/A</v>
          </cell>
        </row>
        <row r="60">
          <cell r="A60">
            <v>55</v>
          </cell>
          <cell r="B60" t="str">
            <v>전략분야</v>
          </cell>
          <cell r="C60" t="str">
            <v>한국산업기술대학교</v>
          </cell>
          <cell r="E60" t="e">
            <v>#N/A</v>
          </cell>
          <cell r="R60">
            <v>0</v>
          </cell>
          <cell r="S60">
            <v>0</v>
          </cell>
          <cell r="W60" t="e">
            <v>#N/A</v>
          </cell>
          <cell r="X60" t="e">
            <v>#N/A</v>
          </cell>
        </row>
        <row r="61">
          <cell r="A61">
            <v>56</v>
          </cell>
          <cell r="B61" t="str">
            <v>전략분야</v>
          </cell>
          <cell r="C61" t="str">
            <v>한국산업기술대학교</v>
          </cell>
          <cell r="E61" t="e">
            <v>#N/A</v>
          </cell>
          <cell r="R61">
            <v>0</v>
          </cell>
          <cell r="S61">
            <v>0</v>
          </cell>
          <cell r="W61" t="e">
            <v>#N/A</v>
          </cell>
          <cell r="X61" t="e">
            <v>#N/A</v>
          </cell>
        </row>
        <row r="62">
          <cell r="A62">
            <v>57</v>
          </cell>
          <cell r="B62" t="str">
            <v>전략분야</v>
          </cell>
          <cell r="C62" t="str">
            <v>한국산업기술대학교</v>
          </cell>
          <cell r="E62" t="e">
            <v>#N/A</v>
          </cell>
          <cell r="R62">
            <v>0</v>
          </cell>
          <cell r="S62">
            <v>0</v>
          </cell>
          <cell r="W62" t="e">
            <v>#N/A</v>
          </cell>
          <cell r="X62" t="e">
            <v>#N/A</v>
          </cell>
        </row>
        <row r="63">
          <cell r="A63">
            <v>58</v>
          </cell>
          <cell r="B63" t="str">
            <v>전략분야</v>
          </cell>
          <cell r="C63" t="str">
            <v>한국산업기술대학교</v>
          </cell>
          <cell r="E63" t="e">
            <v>#N/A</v>
          </cell>
          <cell r="R63">
            <v>0</v>
          </cell>
          <cell r="S63">
            <v>0</v>
          </cell>
          <cell r="W63" t="e">
            <v>#N/A</v>
          </cell>
          <cell r="X63" t="e">
            <v>#N/A</v>
          </cell>
        </row>
        <row r="64">
          <cell r="A64">
            <v>59</v>
          </cell>
          <cell r="B64" t="str">
            <v>전략분야</v>
          </cell>
          <cell r="C64" t="str">
            <v>한국산업기술대학교</v>
          </cell>
          <cell r="E64" t="e">
            <v>#N/A</v>
          </cell>
          <cell r="R64">
            <v>0</v>
          </cell>
          <cell r="S64">
            <v>0</v>
          </cell>
          <cell r="W64" t="e">
            <v>#N/A</v>
          </cell>
          <cell r="X64" t="e">
            <v>#N/A</v>
          </cell>
        </row>
        <row r="65">
          <cell r="A65">
            <v>60</v>
          </cell>
          <cell r="B65" t="str">
            <v>전략분야</v>
          </cell>
          <cell r="C65" t="str">
            <v>한국산업기술대학교</v>
          </cell>
          <cell r="E65" t="e">
            <v>#N/A</v>
          </cell>
          <cell r="R65">
            <v>0</v>
          </cell>
          <cell r="S65">
            <v>0</v>
          </cell>
          <cell r="W65" t="e">
            <v>#N/A</v>
          </cell>
          <cell r="X65" t="e">
            <v>#N/A</v>
          </cell>
        </row>
        <row r="66">
          <cell r="A66">
            <v>61</v>
          </cell>
          <cell r="B66" t="str">
            <v>전략분야</v>
          </cell>
          <cell r="C66" t="str">
            <v>한국산업기술대학교</v>
          </cell>
          <cell r="E66" t="e">
            <v>#N/A</v>
          </cell>
          <cell r="R66">
            <v>0</v>
          </cell>
          <cell r="S66">
            <v>0</v>
          </cell>
          <cell r="W66" t="e">
            <v>#N/A</v>
          </cell>
          <cell r="X66" t="e">
            <v>#N/A</v>
          </cell>
        </row>
        <row r="67">
          <cell r="A67">
            <v>62</v>
          </cell>
          <cell r="B67" t="str">
            <v>전략분야</v>
          </cell>
          <cell r="C67" t="str">
            <v>한국산업기술대학교</v>
          </cell>
          <cell r="E67" t="e">
            <v>#N/A</v>
          </cell>
          <cell r="R67">
            <v>0</v>
          </cell>
          <cell r="S67">
            <v>0</v>
          </cell>
          <cell r="W67" t="e">
            <v>#N/A</v>
          </cell>
          <cell r="X67" t="e">
            <v>#N/A</v>
          </cell>
        </row>
        <row r="68">
          <cell r="A68">
            <v>63</v>
          </cell>
          <cell r="B68" t="str">
            <v>전략분야</v>
          </cell>
          <cell r="C68" t="str">
            <v>한국산업기술대학교</v>
          </cell>
          <cell r="E68" t="e">
            <v>#N/A</v>
          </cell>
          <cell r="R68">
            <v>0</v>
          </cell>
          <cell r="S68">
            <v>0</v>
          </cell>
          <cell r="W68" t="e">
            <v>#N/A</v>
          </cell>
          <cell r="X68" t="e">
            <v>#N/A</v>
          </cell>
        </row>
        <row r="69">
          <cell r="A69">
            <v>64</v>
          </cell>
          <cell r="B69" t="str">
            <v>전략분야</v>
          </cell>
          <cell r="C69" t="str">
            <v>한국산업기술대학교</v>
          </cell>
          <cell r="E69" t="e">
            <v>#N/A</v>
          </cell>
          <cell r="R69">
            <v>0</v>
          </cell>
          <cell r="S69">
            <v>0</v>
          </cell>
          <cell r="W69" t="e">
            <v>#N/A</v>
          </cell>
          <cell r="X69" t="e">
            <v>#N/A</v>
          </cell>
        </row>
        <row r="70">
          <cell r="A70">
            <v>65</v>
          </cell>
          <cell r="B70" t="str">
            <v>전략분야</v>
          </cell>
          <cell r="C70" t="str">
            <v>한국산업기술대학교</v>
          </cell>
          <cell r="E70" t="e">
            <v>#N/A</v>
          </cell>
          <cell r="R70">
            <v>0</v>
          </cell>
          <cell r="S70">
            <v>0</v>
          </cell>
          <cell r="W70" t="e">
            <v>#N/A</v>
          </cell>
          <cell r="X70" t="e">
            <v>#N/A</v>
          </cell>
        </row>
        <row r="71">
          <cell r="A71">
            <v>66</v>
          </cell>
          <cell r="B71" t="str">
            <v>전략분야</v>
          </cell>
          <cell r="C71" t="str">
            <v>한국산업기술대학교</v>
          </cell>
          <cell r="E71" t="e">
            <v>#N/A</v>
          </cell>
          <cell r="R71">
            <v>0</v>
          </cell>
          <cell r="S71">
            <v>0</v>
          </cell>
          <cell r="W71" t="e">
            <v>#N/A</v>
          </cell>
          <cell r="X71" t="e">
            <v>#N/A</v>
          </cell>
        </row>
        <row r="72">
          <cell r="A72">
            <v>67</v>
          </cell>
          <cell r="B72" t="str">
            <v>전략분야</v>
          </cell>
          <cell r="C72" t="str">
            <v>한국산업기술대학교</v>
          </cell>
          <cell r="E72" t="e">
            <v>#N/A</v>
          </cell>
          <cell r="R72">
            <v>0</v>
          </cell>
          <cell r="S72">
            <v>0</v>
          </cell>
          <cell r="W72" t="e">
            <v>#N/A</v>
          </cell>
          <cell r="X72" t="e">
            <v>#N/A</v>
          </cell>
        </row>
        <row r="73">
          <cell r="A73">
            <v>68</v>
          </cell>
          <cell r="B73" t="str">
            <v>전략분야</v>
          </cell>
          <cell r="C73" t="str">
            <v>한국산업기술대학교</v>
          </cell>
          <cell r="E73" t="e">
            <v>#N/A</v>
          </cell>
          <cell r="R73">
            <v>0</v>
          </cell>
          <cell r="S73">
            <v>0</v>
          </cell>
          <cell r="W73" t="e">
            <v>#N/A</v>
          </cell>
          <cell r="X73" t="e">
            <v>#N/A</v>
          </cell>
        </row>
        <row r="74">
          <cell r="A74">
            <v>69</v>
          </cell>
          <cell r="B74" t="str">
            <v>전략분야</v>
          </cell>
          <cell r="C74" t="str">
            <v>한국산업기술대학교</v>
          </cell>
          <cell r="E74" t="e">
            <v>#N/A</v>
          </cell>
          <cell r="R74">
            <v>0</v>
          </cell>
          <cell r="S74">
            <v>0</v>
          </cell>
          <cell r="W74" t="e">
            <v>#N/A</v>
          </cell>
          <cell r="X74" t="e">
            <v>#N/A</v>
          </cell>
        </row>
        <row r="75">
          <cell r="A75">
            <v>70</v>
          </cell>
          <cell r="B75" t="str">
            <v>전략분야</v>
          </cell>
          <cell r="C75" t="str">
            <v>한국산업기술대학교</v>
          </cell>
          <cell r="E75" t="e">
            <v>#N/A</v>
          </cell>
          <cell r="R75">
            <v>0</v>
          </cell>
          <cell r="S75">
            <v>0</v>
          </cell>
          <cell r="W75" t="e">
            <v>#N/A</v>
          </cell>
          <cell r="X75" t="e">
            <v>#N/A</v>
          </cell>
        </row>
        <row r="76">
          <cell r="A76">
            <v>71</v>
          </cell>
          <cell r="B76" t="str">
            <v>전략분야</v>
          </cell>
          <cell r="C76" t="str">
            <v>한국산업기술대학교</v>
          </cell>
          <cell r="E76" t="e">
            <v>#N/A</v>
          </cell>
          <cell r="R76">
            <v>0</v>
          </cell>
          <cell r="S76">
            <v>0</v>
          </cell>
          <cell r="W76" t="e">
            <v>#N/A</v>
          </cell>
          <cell r="X76" t="e">
            <v>#N/A</v>
          </cell>
        </row>
        <row r="77">
          <cell r="A77">
            <v>72</v>
          </cell>
          <cell r="B77" t="str">
            <v>전략분야</v>
          </cell>
          <cell r="C77" t="str">
            <v>한국산업기술대학교</v>
          </cell>
          <cell r="E77" t="e">
            <v>#N/A</v>
          </cell>
          <cell r="R77">
            <v>0</v>
          </cell>
          <cell r="S77">
            <v>0</v>
          </cell>
          <cell r="W77" t="e">
            <v>#N/A</v>
          </cell>
          <cell r="X77" t="e">
            <v>#N/A</v>
          </cell>
        </row>
        <row r="78">
          <cell r="A78">
            <v>73</v>
          </cell>
          <cell r="B78" t="str">
            <v>전략분야</v>
          </cell>
          <cell r="C78" t="str">
            <v>한국산업기술대학교</v>
          </cell>
          <cell r="E78" t="e">
            <v>#N/A</v>
          </cell>
          <cell r="R78">
            <v>0</v>
          </cell>
          <cell r="S78">
            <v>0</v>
          </cell>
          <cell r="W78" t="e">
            <v>#N/A</v>
          </cell>
          <cell r="X78" t="e">
            <v>#N/A</v>
          </cell>
        </row>
        <row r="79">
          <cell r="A79">
            <v>74</v>
          </cell>
          <cell r="B79" t="str">
            <v>전략분야</v>
          </cell>
          <cell r="C79" t="str">
            <v>한국산업기술대학교</v>
          </cell>
          <cell r="E79" t="e">
            <v>#N/A</v>
          </cell>
          <cell r="R79">
            <v>0</v>
          </cell>
          <cell r="S79">
            <v>0</v>
          </cell>
          <cell r="W79" t="e">
            <v>#N/A</v>
          </cell>
          <cell r="X79" t="e">
            <v>#N/A</v>
          </cell>
        </row>
        <row r="80">
          <cell r="A80">
            <v>75</v>
          </cell>
          <cell r="B80" t="str">
            <v>전략분야</v>
          </cell>
          <cell r="C80" t="str">
            <v>한국산업기술대학교</v>
          </cell>
          <cell r="E80" t="e">
            <v>#N/A</v>
          </cell>
          <cell r="R80">
            <v>0</v>
          </cell>
          <cell r="S80">
            <v>0</v>
          </cell>
          <cell r="W80" t="e">
            <v>#N/A</v>
          </cell>
          <cell r="X80" t="e">
            <v>#N/A</v>
          </cell>
        </row>
        <row r="81">
          <cell r="A81">
            <v>76</v>
          </cell>
          <cell r="B81" t="str">
            <v>전략분야</v>
          </cell>
          <cell r="C81" t="str">
            <v>한국산업기술대학교</v>
          </cell>
          <cell r="E81" t="e">
            <v>#N/A</v>
          </cell>
          <cell r="R81">
            <v>0</v>
          </cell>
          <cell r="S81">
            <v>0</v>
          </cell>
          <cell r="W81" t="e">
            <v>#N/A</v>
          </cell>
          <cell r="X81" t="e">
            <v>#N/A</v>
          </cell>
        </row>
        <row r="82">
          <cell r="A82">
            <v>77</v>
          </cell>
          <cell r="B82" t="str">
            <v>전략분야</v>
          </cell>
          <cell r="C82" t="str">
            <v>한국산업기술대학교</v>
          </cell>
          <cell r="E82" t="e">
            <v>#N/A</v>
          </cell>
          <cell r="R82">
            <v>0</v>
          </cell>
          <cell r="S82">
            <v>0</v>
          </cell>
          <cell r="W82" t="e">
            <v>#N/A</v>
          </cell>
          <cell r="X82" t="e">
            <v>#N/A</v>
          </cell>
        </row>
        <row r="83">
          <cell r="A83">
            <v>78</v>
          </cell>
          <cell r="B83" t="str">
            <v>전략분야</v>
          </cell>
          <cell r="C83" t="str">
            <v>한국산업기술대학교</v>
          </cell>
          <cell r="E83" t="e">
            <v>#N/A</v>
          </cell>
          <cell r="R83">
            <v>0</v>
          </cell>
          <cell r="S83">
            <v>0</v>
          </cell>
          <cell r="W83" t="e">
            <v>#N/A</v>
          </cell>
          <cell r="X83" t="e">
            <v>#N/A</v>
          </cell>
        </row>
        <row r="84">
          <cell r="A84">
            <v>79</v>
          </cell>
          <cell r="B84" t="str">
            <v>전략분야</v>
          </cell>
          <cell r="C84" t="str">
            <v>한국산업기술대학교</v>
          </cell>
          <cell r="E84" t="e">
            <v>#N/A</v>
          </cell>
          <cell r="R84">
            <v>0</v>
          </cell>
          <cell r="S84">
            <v>0</v>
          </cell>
          <cell r="W84" t="e">
            <v>#N/A</v>
          </cell>
          <cell r="X84" t="e">
            <v>#N/A</v>
          </cell>
        </row>
        <row r="85">
          <cell r="A85">
            <v>80</v>
          </cell>
          <cell r="B85" t="str">
            <v>전략분야</v>
          </cell>
          <cell r="C85" t="str">
            <v>한국산업기술대학교</v>
          </cell>
          <cell r="E85" t="e">
            <v>#N/A</v>
          </cell>
          <cell r="R85">
            <v>0</v>
          </cell>
          <cell r="S85">
            <v>0</v>
          </cell>
          <cell r="W85" t="e">
            <v>#N/A</v>
          </cell>
          <cell r="X85" t="e">
            <v>#N/A</v>
          </cell>
        </row>
        <row r="86">
          <cell r="A86">
            <v>81</v>
          </cell>
          <cell r="B86" t="str">
            <v>전략분야</v>
          </cell>
          <cell r="C86" t="str">
            <v>한국산업기술대학교</v>
          </cell>
          <cell r="E86" t="e">
            <v>#N/A</v>
          </cell>
          <cell r="R86">
            <v>0</v>
          </cell>
          <cell r="S86">
            <v>0</v>
          </cell>
          <cell r="W86" t="e">
            <v>#N/A</v>
          </cell>
          <cell r="X86" t="e">
            <v>#N/A</v>
          </cell>
        </row>
        <row r="87">
          <cell r="A87">
            <v>82</v>
          </cell>
          <cell r="B87" t="str">
            <v>전략분야</v>
          </cell>
          <cell r="C87" t="str">
            <v>한국산업기술대학교</v>
          </cell>
          <cell r="E87" t="e">
            <v>#N/A</v>
          </cell>
          <cell r="R87">
            <v>0</v>
          </cell>
          <cell r="S87">
            <v>0</v>
          </cell>
          <cell r="W87" t="e">
            <v>#N/A</v>
          </cell>
          <cell r="X87" t="e">
            <v>#N/A</v>
          </cell>
        </row>
        <row r="88">
          <cell r="A88">
            <v>83</v>
          </cell>
          <cell r="B88" t="str">
            <v>전략분야</v>
          </cell>
          <cell r="C88" t="str">
            <v>한국산업기술대학교</v>
          </cell>
          <cell r="E88" t="e">
            <v>#N/A</v>
          </cell>
          <cell r="R88">
            <v>0</v>
          </cell>
          <cell r="S88">
            <v>0</v>
          </cell>
          <cell r="W88" t="e">
            <v>#N/A</v>
          </cell>
          <cell r="X88" t="e">
            <v>#N/A</v>
          </cell>
        </row>
        <row r="89">
          <cell r="A89">
            <v>84</v>
          </cell>
          <cell r="B89" t="str">
            <v>전략분야</v>
          </cell>
          <cell r="C89" t="str">
            <v>한국산업기술대학교</v>
          </cell>
          <cell r="E89" t="e">
            <v>#N/A</v>
          </cell>
          <cell r="R89">
            <v>0</v>
          </cell>
          <cell r="S89">
            <v>0</v>
          </cell>
          <cell r="W89" t="e">
            <v>#N/A</v>
          </cell>
          <cell r="X89" t="e">
            <v>#N/A</v>
          </cell>
        </row>
        <row r="90">
          <cell r="A90">
            <v>85</v>
          </cell>
          <cell r="B90" t="str">
            <v>전략분야</v>
          </cell>
          <cell r="C90" t="str">
            <v>한국산업기술대학교</v>
          </cell>
          <cell r="E90" t="e">
            <v>#N/A</v>
          </cell>
          <cell r="R90">
            <v>0</v>
          </cell>
          <cell r="S90">
            <v>0</v>
          </cell>
          <cell r="W90" t="e">
            <v>#N/A</v>
          </cell>
          <cell r="X90" t="e">
            <v>#N/A</v>
          </cell>
        </row>
        <row r="91">
          <cell r="A91">
            <v>86</v>
          </cell>
          <cell r="B91" t="str">
            <v>전략분야</v>
          </cell>
          <cell r="C91" t="str">
            <v>한국산업기술대학교</v>
          </cell>
          <cell r="E91" t="e">
            <v>#N/A</v>
          </cell>
          <cell r="R91">
            <v>0</v>
          </cell>
          <cell r="S91">
            <v>0</v>
          </cell>
          <cell r="W91" t="e">
            <v>#N/A</v>
          </cell>
          <cell r="X91" t="e">
            <v>#N/A</v>
          </cell>
        </row>
        <row r="92">
          <cell r="A92">
            <v>87</v>
          </cell>
          <cell r="B92" t="str">
            <v>전략분야</v>
          </cell>
          <cell r="C92" t="str">
            <v>한국산업기술대학교</v>
          </cell>
          <cell r="E92" t="e">
            <v>#N/A</v>
          </cell>
          <cell r="R92">
            <v>0</v>
          </cell>
          <cell r="S92">
            <v>0</v>
          </cell>
          <cell r="W92" t="e">
            <v>#N/A</v>
          </cell>
          <cell r="X92" t="e">
            <v>#N/A</v>
          </cell>
        </row>
        <row r="93">
          <cell r="A93">
            <v>88</v>
          </cell>
          <cell r="B93" t="str">
            <v>전략분야</v>
          </cell>
          <cell r="C93" t="str">
            <v>한국산업기술대학교</v>
          </cell>
          <cell r="E93" t="e">
            <v>#N/A</v>
          </cell>
          <cell r="R93">
            <v>0</v>
          </cell>
          <cell r="S93">
            <v>0</v>
          </cell>
          <cell r="W93" t="e">
            <v>#N/A</v>
          </cell>
          <cell r="X93" t="e">
            <v>#N/A</v>
          </cell>
        </row>
        <row r="94">
          <cell r="A94">
            <v>89</v>
          </cell>
          <cell r="B94" t="str">
            <v>전략분야</v>
          </cell>
          <cell r="C94" t="str">
            <v>한국산업기술대학교</v>
          </cell>
          <cell r="E94" t="e">
            <v>#N/A</v>
          </cell>
          <cell r="R94">
            <v>0</v>
          </cell>
          <cell r="S94">
            <v>0</v>
          </cell>
          <cell r="W94" t="e">
            <v>#N/A</v>
          </cell>
          <cell r="X94" t="e">
            <v>#N/A</v>
          </cell>
        </row>
        <row r="95">
          <cell r="A95">
            <v>90</v>
          </cell>
          <cell r="B95" t="str">
            <v>전략분야</v>
          </cell>
          <cell r="C95" t="str">
            <v>한국산업기술대학교</v>
          </cell>
          <cell r="E95" t="e">
            <v>#N/A</v>
          </cell>
          <cell r="R95">
            <v>0</v>
          </cell>
          <cell r="S95">
            <v>0</v>
          </cell>
          <cell r="W95" t="e">
            <v>#N/A</v>
          </cell>
          <cell r="X95" t="e">
            <v>#N/A</v>
          </cell>
        </row>
        <row r="96">
          <cell r="A96">
            <v>91</v>
          </cell>
          <cell r="B96" t="str">
            <v>전략분야</v>
          </cell>
          <cell r="C96" t="str">
            <v>한국산업기술대학교</v>
          </cell>
          <cell r="E96" t="e">
            <v>#N/A</v>
          </cell>
          <cell r="R96">
            <v>0</v>
          </cell>
          <cell r="S96">
            <v>0</v>
          </cell>
          <cell r="W96" t="e">
            <v>#N/A</v>
          </cell>
          <cell r="X96" t="e">
            <v>#N/A</v>
          </cell>
        </row>
        <row r="97">
          <cell r="A97">
            <v>92</v>
          </cell>
          <cell r="B97" t="str">
            <v>전략분야</v>
          </cell>
          <cell r="C97" t="str">
            <v>한국산업기술대학교</v>
          </cell>
          <cell r="E97" t="e">
            <v>#N/A</v>
          </cell>
          <cell r="R97">
            <v>0</v>
          </cell>
          <cell r="S97">
            <v>0</v>
          </cell>
          <cell r="W97" t="e">
            <v>#N/A</v>
          </cell>
          <cell r="X97" t="e">
            <v>#N/A</v>
          </cell>
        </row>
        <row r="98">
          <cell r="A98">
            <v>93</v>
          </cell>
          <cell r="B98" t="str">
            <v>전략분야</v>
          </cell>
          <cell r="C98" t="str">
            <v>한국산업기술대학교</v>
          </cell>
          <cell r="E98" t="e">
            <v>#N/A</v>
          </cell>
          <cell r="R98">
            <v>0</v>
          </cell>
          <cell r="S98">
            <v>0</v>
          </cell>
          <cell r="W98" t="e">
            <v>#N/A</v>
          </cell>
          <cell r="X98" t="e">
            <v>#N/A</v>
          </cell>
        </row>
        <row r="99">
          <cell r="A99">
            <v>94</v>
          </cell>
          <cell r="B99" t="str">
            <v>전략분야</v>
          </cell>
          <cell r="C99" t="str">
            <v>한국산업기술대학교</v>
          </cell>
          <cell r="E99" t="e">
            <v>#N/A</v>
          </cell>
          <cell r="R99">
            <v>0</v>
          </cell>
          <cell r="S99">
            <v>0</v>
          </cell>
          <cell r="W99" t="e">
            <v>#N/A</v>
          </cell>
          <cell r="X99" t="e">
            <v>#N/A</v>
          </cell>
        </row>
        <row r="100">
          <cell r="A100">
            <v>95</v>
          </cell>
          <cell r="B100" t="str">
            <v>전략분야</v>
          </cell>
          <cell r="C100" t="str">
            <v>한국산업기술대학교</v>
          </cell>
          <cell r="E100" t="e">
            <v>#N/A</v>
          </cell>
          <cell r="R100">
            <v>0</v>
          </cell>
          <cell r="S100">
            <v>0</v>
          </cell>
          <cell r="W100" t="e">
            <v>#N/A</v>
          </cell>
          <cell r="X100" t="e">
            <v>#N/A</v>
          </cell>
        </row>
        <row r="101">
          <cell r="A101">
            <v>96</v>
          </cell>
          <cell r="B101" t="str">
            <v>전략분야</v>
          </cell>
          <cell r="C101" t="str">
            <v>한국산업기술대학교</v>
          </cell>
          <cell r="E101" t="e">
            <v>#N/A</v>
          </cell>
          <cell r="R101">
            <v>0</v>
          </cell>
          <cell r="S101">
            <v>0</v>
          </cell>
          <cell r="W101" t="e">
            <v>#N/A</v>
          </cell>
          <cell r="X101" t="e">
            <v>#N/A</v>
          </cell>
        </row>
        <row r="102">
          <cell r="A102">
            <v>97</v>
          </cell>
          <cell r="B102" t="str">
            <v>전략분야</v>
          </cell>
          <cell r="C102" t="str">
            <v>한국산업기술대학교</v>
          </cell>
          <cell r="E102" t="e">
            <v>#N/A</v>
          </cell>
          <cell r="R102">
            <v>0</v>
          </cell>
          <cell r="S102">
            <v>0</v>
          </cell>
          <cell r="W102" t="e">
            <v>#N/A</v>
          </cell>
          <cell r="X102" t="e">
            <v>#N/A</v>
          </cell>
        </row>
        <row r="103">
          <cell r="A103">
            <v>98</v>
          </cell>
          <cell r="B103" t="str">
            <v>전략분야</v>
          </cell>
          <cell r="C103" t="str">
            <v>한국산업기술대학교</v>
          </cell>
          <cell r="E103" t="e">
            <v>#N/A</v>
          </cell>
          <cell r="R103">
            <v>0</v>
          </cell>
          <cell r="S103">
            <v>0</v>
          </cell>
          <cell r="W103" t="e">
            <v>#N/A</v>
          </cell>
          <cell r="X103" t="e">
            <v>#N/A</v>
          </cell>
        </row>
        <row r="104">
          <cell r="A104">
            <v>99</v>
          </cell>
          <cell r="B104" t="str">
            <v>전략분야</v>
          </cell>
          <cell r="C104" t="str">
            <v>한국산업기술대학교</v>
          </cell>
          <cell r="E104" t="e">
            <v>#N/A</v>
          </cell>
          <cell r="R104">
            <v>0</v>
          </cell>
          <cell r="S104">
            <v>0</v>
          </cell>
          <cell r="W104" t="e">
            <v>#N/A</v>
          </cell>
          <cell r="X104" t="e">
            <v>#N/A</v>
          </cell>
        </row>
        <row r="105">
          <cell r="A105">
            <v>100</v>
          </cell>
          <cell r="B105" t="str">
            <v>전략분야</v>
          </cell>
          <cell r="C105" t="str">
            <v>한국산업기술대학교</v>
          </cell>
          <cell r="E105" t="e">
            <v>#N/A</v>
          </cell>
          <cell r="R105">
            <v>0</v>
          </cell>
          <cell r="S105">
            <v>0</v>
          </cell>
          <cell r="W105" t="e">
            <v>#N/A</v>
          </cell>
          <cell r="X105" t="e">
            <v>#N/A</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R75"/>
  <sheetViews>
    <sheetView zoomScale="98" zoomScaleNormal="98" zoomScaleSheetLayoutView="100" workbookViewId="0">
      <selection activeCell="S19" sqref="S19"/>
    </sheetView>
  </sheetViews>
  <sheetFormatPr defaultColWidth="9.21875" defaultRowHeight="14.25" customHeight="1" x14ac:dyDescent="0.25"/>
  <cols>
    <col min="1" max="1" width="3.44140625" style="6" customWidth="1"/>
    <col min="2" max="2" width="3.21875" style="6" customWidth="1"/>
    <col min="3" max="3" width="24.21875" style="6" customWidth="1"/>
    <col min="4" max="18" width="15.5546875" style="6" customWidth="1"/>
    <col min="19" max="16384" width="9.21875" style="6"/>
  </cols>
  <sheetData>
    <row r="1" spans="1:6" s="3" customFormat="1" ht="21" customHeight="1" x14ac:dyDescent="0.25">
      <c r="A1" s="2" t="s">
        <v>302</v>
      </c>
    </row>
    <row r="4" spans="1:6" ht="14.25" customHeight="1" x14ac:dyDescent="0.25">
      <c r="A4" s="4">
        <v>1</v>
      </c>
      <c r="B4" s="5" t="s">
        <v>58</v>
      </c>
    </row>
    <row r="5" spans="1:6" ht="14.25" customHeight="1" x14ac:dyDescent="0.25">
      <c r="A5" s="4"/>
      <c r="D5" s="71" t="s">
        <v>331</v>
      </c>
      <c r="E5" s="71" t="s">
        <v>307</v>
      </c>
      <c r="F5" s="71"/>
    </row>
    <row r="6" spans="1:6" ht="14.25" customHeight="1" x14ac:dyDescent="0.25">
      <c r="A6" s="4"/>
      <c r="B6" s="7" t="s">
        <v>6</v>
      </c>
      <c r="C6" s="68" t="s">
        <v>92</v>
      </c>
      <c r="E6" s="69" t="s">
        <v>232</v>
      </c>
      <c r="F6" s="78" t="s">
        <v>366</v>
      </c>
    </row>
    <row r="7" spans="1:6" ht="14.25" customHeight="1" x14ac:dyDescent="0.25">
      <c r="A7" s="4"/>
      <c r="B7" s="7" t="s">
        <v>59</v>
      </c>
      <c r="C7" s="68" t="s">
        <v>60</v>
      </c>
      <c r="D7" s="623" t="s">
        <v>332</v>
      </c>
      <c r="E7" s="73"/>
      <c r="F7" s="74"/>
    </row>
    <row r="8" spans="1:6" ht="14.25" customHeight="1" x14ac:dyDescent="0.25">
      <c r="A8" s="4"/>
      <c r="B8" s="7" t="s">
        <v>61</v>
      </c>
      <c r="C8" s="68" t="s">
        <v>209</v>
      </c>
      <c r="D8" s="623" t="s">
        <v>364</v>
      </c>
      <c r="E8" s="73"/>
      <c r="F8" s="74"/>
    </row>
    <row r="9" spans="1:6" ht="14.25" customHeight="1" x14ac:dyDescent="0.25">
      <c r="A9" s="4"/>
      <c r="B9" s="7" t="s">
        <v>6</v>
      </c>
      <c r="C9" s="68" t="s">
        <v>210</v>
      </c>
      <c r="D9" s="623"/>
      <c r="E9" s="73"/>
      <c r="F9" s="74"/>
    </row>
    <row r="10" spans="1:6" ht="14.25" customHeight="1" x14ac:dyDescent="0.25">
      <c r="A10" s="4"/>
      <c r="B10" s="7" t="s">
        <v>6</v>
      </c>
      <c r="C10" s="68" t="s">
        <v>211</v>
      </c>
      <c r="D10" s="78"/>
      <c r="E10" s="73"/>
      <c r="F10" s="74"/>
    </row>
    <row r="11" spans="1:6" ht="14.25" customHeight="1" x14ac:dyDescent="0.25">
      <c r="A11" s="4"/>
      <c r="B11" s="7" t="s">
        <v>6</v>
      </c>
      <c r="C11" s="68" t="s">
        <v>212</v>
      </c>
      <c r="D11" s="78"/>
      <c r="E11" s="73"/>
      <c r="F11" s="74"/>
    </row>
    <row r="12" spans="1:6" ht="14.25" customHeight="1" x14ac:dyDescent="0.25">
      <c r="A12" s="4"/>
      <c r="B12" s="7" t="s">
        <v>6</v>
      </c>
      <c r="C12" s="68" t="s">
        <v>213</v>
      </c>
      <c r="D12" s="78"/>
      <c r="E12" s="73"/>
      <c r="F12" s="74"/>
    </row>
    <row r="13" spans="1:6" s="78" customFormat="1" ht="14.25" customHeight="1" x14ac:dyDescent="0.25">
      <c r="A13" s="75"/>
      <c r="B13" s="76"/>
      <c r="C13" s="77"/>
      <c r="E13" s="79"/>
      <c r="F13" s="80"/>
    </row>
    <row r="14" spans="1:6" ht="14.25" customHeight="1" x14ac:dyDescent="0.25">
      <c r="A14" s="4"/>
      <c r="B14" s="7" t="s">
        <v>57</v>
      </c>
      <c r="C14" s="68" t="s">
        <v>62</v>
      </c>
      <c r="D14" s="69" t="s">
        <v>107</v>
      </c>
    </row>
    <row r="15" spans="1:6" ht="14.25" customHeight="1" x14ac:dyDescent="0.25">
      <c r="A15" s="4"/>
    </row>
    <row r="16" spans="1:6" ht="14.25" customHeight="1" x14ac:dyDescent="0.25">
      <c r="A16" s="4"/>
      <c r="B16" s="7" t="s">
        <v>63</v>
      </c>
      <c r="C16" s="68" t="s">
        <v>93</v>
      </c>
    </row>
    <row r="17" spans="1:11" ht="14.25" customHeight="1" x14ac:dyDescent="0.25">
      <c r="A17" s="4"/>
      <c r="B17" s="7"/>
      <c r="C17" s="8"/>
      <c r="D17" s="71" t="s">
        <v>64</v>
      </c>
      <c r="E17" s="71"/>
      <c r="F17" s="71"/>
      <c r="G17" s="71" t="s">
        <v>65</v>
      </c>
      <c r="H17" s="71"/>
      <c r="I17" s="71"/>
    </row>
    <row r="18" spans="1:11" ht="14.25" customHeight="1" x14ac:dyDescent="0.25">
      <c r="A18" s="4"/>
      <c r="B18" s="7"/>
      <c r="C18" s="9"/>
      <c r="D18" s="10" t="s">
        <v>66</v>
      </c>
      <c r="E18" s="10" t="s">
        <v>67</v>
      </c>
      <c r="F18" s="10" t="s">
        <v>68</v>
      </c>
      <c r="G18" s="10" t="s">
        <v>69</v>
      </c>
      <c r="H18" s="10" t="s">
        <v>70</v>
      </c>
      <c r="I18" s="10" t="s">
        <v>68</v>
      </c>
    </row>
    <row r="19" spans="1:11" ht="14.25" customHeight="1" x14ac:dyDescent="0.25">
      <c r="A19" s="4"/>
      <c r="B19" s="7"/>
      <c r="C19" s="8" t="s">
        <v>71</v>
      </c>
      <c r="D19" s="6">
        <f>정부지원금!E5</f>
        <v>0</v>
      </c>
      <c r="E19" s="6">
        <f>대응투자금!C5</f>
        <v>0</v>
      </c>
      <c r="F19" s="6">
        <f>SUM(D19:E19)</f>
        <v>0</v>
      </c>
      <c r="G19" s="6">
        <f>정부지원금!G5</f>
        <v>0</v>
      </c>
      <c r="H19" s="6">
        <f>대응투자금!E5</f>
        <v>0</v>
      </c>
      <c r="I19" s="6">
        <f>SUM(G19:H19)</f>
        <v>0</v>
      </c>
    </row>
    <row r="20" spans="1:11" ht="14.25" customHeight="1" x14ac:dyDescent="0.25">
      <c r="A20" s="4"/>
      <c r="B20" s="7"/>
      <c r="C20" s="8" t="s">
        <v>80</v>
      </c>
      <c r="D20" s="6">
        <f>'훈련비용 조정내역표'!AC8</f>
        <v>0</v>
      </c>
      <c r="E20" s="6">
        <v>0</v>
      </c>
      <c r="F20" s="6">
        <f>SUM(D20:E20)</f>
        <v>0</v>
      </c>
      <c r="G20" s="6">
        <f>'훈련비용 조정내역표'!AM8</f>
        <v>0</v>
      </c>
      <c r="H20" s="6">
        <v>0</v>
      </c>
      <c r="I20" s="6">
        <f>SUM(G20:H20)</f>
        <v>0</v>
      </c>
    </row>
    <row r="21" spans="1:11" ht="14.25" customHeight="1" thickBot="1" x14ac:dyDescent="0.3">
      <c r="A21" s="4"/>
      <c r="B21" s="7"/>
      <c r="C21" s="9"/>
      <c r="D21" s="11">
        <f>SUM(D19:D20)</f>
        <v>0</v>
      </c>
      <c r="E21" s="11">
        <f t="shared" ref="E21:F21" si="0">SUM(E19:E20)</f>
        <v>0</v>
      </c>
      <c r="F21" s="11">
        <f t="shared" si="0"/>
        <v>0</v>
      </c>
      <c r="G21" s="11">
        <f>SUM(G19:G20)</f>
        <v>0</v>
      </c>
      <c r="H21" s="11">
        <f t="shared" ref="H21:I21" si="1">SUM(H19:H20)</f>
        <v>0</v>
      </c>
      <c r="I21" s="11">
        <f t="shared" si="1"/>
        <v>0</v>
      </c>
    </row>
    <row r="22" spans="1:11" ht="14.25" customHeight="1" thickTop="1" x14ac:dyDescent="0.25">
      <c r="A22" s="4"/>
      <c r="B22" s="7"/>
      <c r="C22" s="8"/>
    </row>
    <row r="23" spans="1:11" ht="14.25" customHeight="1" x14ac:dyDescent="0.25">
      <c r="A23" s="4"/>
      <c r="C23" s="9"/>
    </row>
    <row r="24" spans="1:11" ht="14.25" customHeight="1" x14ac:dyDescent="0.25">
      <c r="A24" s="4"/>
      <c r="C24" s="9"/>
    </row>
    <row r="25" spans="1:11" ht="14.25" customHeight="1" x14ac:dyDescent="0.25">
      <c r="A25" s="4">
        <f>A4+1</f>
        <v>2</v>
      </c>
      <c r="B25" s="5" t="s">
        <v>306</v>
      </c>
      <c r="C25" s="9"/>
    </row>
    <row r="26" spans="1:11" ht="14.25" customHeight="1" x14ac:dyDescent="0.25">
      <c r="A26" s="4"/>
      <c r="C26" s="9"/>
    </row>
    <row r="27" spans="1:11" ht="14.25" customHeight="1" x14ac:dyDescent="0.25">
      <c r="A27" s="4"/>
      <c r="C27" s="9"/>
      <c r="D27" s="71" t="s">
        <v>94</v>
      </c>
      <c r="E27" s="71"/>
      <c r="F27" s="71" t="s">
        <v>95</v>
      </c>
      <c r="G27" s="71"/>
      <c r="H27" s="71" t="s">
        <v>303</v>
      </c>
      <c r="I27" s="71"/>
      <c r="J27" s="71" t="s">
        <v>304</v>
      </c>
      <c r="K27" s="71"/>
    </row>
    <row r="28" spans="1:11" ht="14.25" customHeight="1" x14ac:dyDescent="0.25">
      <c r="A28" s="4"/>
      <c r="C28" s="12"/>
      <c r="D28" s="13" t="s">
        <v>72</v>
      </c>
      <c r="E28" s="13" t="s">
        <v>73</v>
      </c>
      <c r="F28" s="13" t="s">
        <v>72</v>
      </c>
      <c r="G28" s="13" t="s">
        <v>73</v>
      </c>
      <c r="H28" s="13" t="s">
        <v>72</v>
      </c>
      <c r="I28" s="13" t="s">
        <v>73</v>
      </c>
      <c r="J28" s="70" t="s">
        <v>72</v>
      </c>
      <c r="K28" s="70" t="s">
        <v>73</v>
      </c>
    </row>
    <row r="29" spans="1:11" ht="14.25" customHeight="1" x14ac:dyDescent="0.25">
      <c r="A29" s="4"/>
      <c r="C29" s="67" t="s">
        <v>311</v>
      </c>
      <c r="D29" s="14">
        <f>SUM(F29,H29,J29*0.2)</f>
        <v>0</v>
      </c>
      <c r="E29" s="14">
        <f>SUM(G29,I29,K29*0.2)</f>
        <v>0</v>
      </c>
      <c r="F29" s="81"/>
      <c r="G29" s="81"/>
      <c r="H29" s="81"/>
      <c r="I29" s="81"/>
      <c r="J29" s="81"/>
      <c r="K29" s="81"/>
    </row>
    <row r="30" spans="1:11" ht="14.25" customHeight="1" x14ac:dyDescent="0.25">
      <c r="A30" s="4"/>
      <c r="C30" s="67" t="s">
        <v>312</v>
      </c>
      <c r="D30" s="15">
        <f>SUM(F30,H30)</f>
        <v>0</v>
      </c>
      <c r="E30" s="15">
        <f>SUM(G30,I30)</f>
        <v>0</v>
      </c>
      <c r="F30" s="82"/>
      <c r="G30" s="82"/>
      <c r="H30" s="82"/>
      <c r="I30" s="82"/>
      <c r="J30" s="82"/>
      <c r="K30" s="82"/>
    </row>
    <row r="31" spans="1:11" ht="14.25" customHeight="1" x14ac:dyDescent="0.25">
      <c r="A31" s="4"/>
      <c r="C31" s="68"/>
      <c r="D31" s="16"/>
      <c r="E31" s="16"/>
      <c r="F31" s="16"/>
      <c r="G31" s="16"/>
      <c r="H31" s="16"/>
      <c r="I31" s="16"/>
      <c r="J31" s="16"/>
      <c r="K31" s="16"/>
    </row>
    <row r="32" spans="1:11" ht="14.25" customHeight="1" thickBot="1" x14ac:dyDescent="0.3">
      <c r="A32" s="4"/>
      <c r="C32" s="27" t="s">
        <v>79</v>
      </c>
      <c r="D32" s="17">
        <f>SUM(D29:D31)</f>
        <v>0</v>
      </c>
      <c r="E32" s="17">
        <f t="shared" ref="E32:K32" si="2">SUM(E29:E31)</f>
        <v>0</v>
      </c>
      <c r="F32" s="17">
        <f t="shared" si="2"/>
        <v>0</v>
      </c>
      <c r="G32" s="17">
        <f t="shared" si="2"/>
        <v>0</v>
      </c>
      <c r="H32" s="17">
        <f t="shared" si="2"/>
        <v>0</v>
      </c>
      <c r="I32" s="17">
        <f t="shared" si="2"/>
        <v>0</v>
      </c>
      <c r="J32" s="17">
        <f t="shared" si="2"/>
        <v>0</v>
      </c>
      <c r="K32" s="17">
        <f t="shared" si="2"/>
        <v>0</v>
      </c>
    </row>
    <row r="33" spans="1:17" ht="14.25" customHeight="1" thickTop="1" x14ac:dyDescent="0.25">
      <c r="A33" s="4"/>
      <c r="C33" s="27" t="s">
        <v>305</v>
      </c>
      <c r="D33" s="83">
        <f>D32/2</f>
        <v>0</v>
      </c>
      <c r="E33" s="83">
        <f>E32/2</f>
        <v>0</v>
      </c>
    </row>
    <row r="34" spans="1:17" ht="14.25" customHeight="1" x14ac:dyDescent="0.25">
      <c r="A34" s="4"/>
      <c r="C34" s="9"/>
    </row>
    <row r="35" spans="1:17" ht="14.25" customHeight="1" x14ac:dyDescent="0.25">
      <c r="A35" s="4"/>
      <c r="C35" s="9"/>
    </row>
    <row r="36" spans="1:17" ht="14.25" customHeight="1" x14ac:dyDescent="0.25">
      <c r="A36" s="4">
        <f>A25+1</f>
        <v>3</v>
      </c>
      <c r="B36" s="5" t="s">
        <v>308</v>
      </c>
      <c r="C36" s="9"/>
      <c r="H36" s="18"/>
      <c r="I36" s="19"/>
      <c r="J36" s="20"/>
      <c r="K36" s="21"/>
      <c r="L36" s="21"/>
    </row>
    <row r="37" spans="1:17" s="21" customFormat="1" ht="14.25" customHeight="1" x14ac:dyDescent="0.25">
      <c r="A37" s="4"/>
      <c r="B37" s="19"/>
      <c r="C37" s="20"/>
      <c r="D37" s="702" t="s">
        <v>75</v>
      </c>
      <c r="E37" s="702"/>
      <c r="F37" s="702" t="s">
        <v>76</v>
      </c>
      <c r="G37" s="702"/>
      <c r="H37" s="18"/>
      <c r="J37" s="20"/>
      <c r="K37" s="22"/>
      <c r="L37" s="22"/>
    </row>
    <row r="38" spans="1:17" s="21" customFormat="1" ht="14.25" customHeight="1" x14ac:dyDescent="0.25">
      <c r="A38" s="4"/>
      <c r="B38" s="19"/>
      <c r="C38" s="20"/>
      <c r="D38" s="23" t="s">
        <v>77</v>
      </c>
      <c r="E38" s="23" t="s">
        <v>78</v>
      </c>
      <c r="F38" s="23" t="s">
        <v>77</v>
      </c>
      <c r="G38" s="23" t="s">
        <v>78</v>
      </c>
      <c r="H38" s="18"/>
      <c r="J38" s="20"/>
    </row>
    <row r="39" spans="1:17" ht="14.25" customHeight="1" x14ac:dyDescent="0.25">
      <c r="A39" s="4"/>
      <c r="B39" s="5"/>
      <c r="C39" s="9" t="s">
        <v>309</v>
      </c>
      <c r="D39" s="6">
        <f>정부지원금!E6</f>
        <v>0</v>
      </c>
      <c r="E39" s="6">
        <f>정부지원금!E21</f>
        <v>0</v>
      </c>
      <c r="F39" s="6">
        <f>정부지원금!G6</f>
        <v>0</v>
      </c>
      <c r="G39" s="6">
        <f>정부지원금!G21</f>
        <v>0</v>
      </c>
      <c r="H39" s="18"/>
      <c r="I39" s="21"/>
      <c r="J39" s="20"/>
      <c r="K39" s="21"/>
      <c r="L39" s="21"/>
    </row>
    <row r="40" spans="1:17" ht="14.25" customHeight="1" x14ac:dyDescent="0.25">
      <c r="A40" s="4"/>
      <c r="B40" s="5"/>
      <c r="C40" s="9" t="s">
        <v>310</v>
      </c>
      <c r="D40" s="6">
        <f>대응투자금!C6</f>
        <v>0</v>
      </c>
      <c r="E40" s="6">
        <f>대응투자금!C8</f>
        <v>0</v>
      </c>
      <c r="F40" s="6">
        <f>대응투자금!E6</f>
        <v>0</v>
      </c>
      <c r="G40" s="6">
        <f>대응투자금!E8</f>
        <v>0</v>
      </c>
      <c r="H40" s="18"/>
      <c r="I40" s="21"/>
      <c r="J40" s="20"/>
      <c r="K40" s="21"/>
      <c r="L40" s="21"/>
    </row>
    <row r="41" spans="1:17" ht="14.25" customHeight="1" thickBot="1" x14ac:dyDescent="0.3">
      <c r="A41" s="4"/>
      <c r="B41" s="5"/>
      <c r="C41" s="9" t="s">
        <v>79</v>
      </c>
      <c r="D41" s="11">
        <f>SUM(D39:D40)</f>
        <v>0</v>
      </c>
      <c r="E41" s="11">
        <f t="shared" ref="E41:G41" si="3">SUM(E39:E40)</f>
        <v>0</v>
      </c>
      <c r="F41" s="11">
        <f t="shared" si="3"/>
        <v>0</v>
      </c>
      <c r="G41" s="11">
        <f t="shared" si="3"/>
        <v>0</v>
      </c>
      <c r="H41" s="18"/>
      <c r="I41" s="21"/>
      <c r="J41" s="20"/>
      <c r="K41" s="21"/>
      <c r="L41" s="21"/>
    </row>
    <row r="42" spans="1:17" ht="14.25" customHeight="1" thickTop="1" x14ac:dyDescent="0.25">
      <c r="A42" s="4"/>
      <c r="B42" s="5"/>
      <c r="C42" s="9" t="s">
        <v>7</v>
      </c>
      <c r="D42" s="24">
        <f>IFERROR(D40/D41,)</f>
        <v>0</v>
      </c>
      <c r="E42" s="24">
        <f t="shared" ref="E42:G42" si="4">IFERROR(E40/E41,)</f>
        <v>0</v>
      </c>
      <c r="F42" s="24">
        <f t="shared" si="4"/>
        <v>0</v>
      </c>
      <c r="G42" s="24">
        <f t="shared" si="4"/>
        <v>0</v>
      </c>
      <c r="H42" s="18"/>
      <c r="I42" s="21"/>
      <c r="J42" s="20"/>
      <c r="K42" s="25"/>
      <c r="L42" s="25"/>
    </row>
    <row r="43" spans="1:17" ht="14.25" customHeight="1" x14ac:dyDescent="0.25">
      <c r="A43" s="4"/>
      <c r="B43" s="5"/>
      <c r="C43" s="9" t="s">
        <v>74</v>
      </c>
      <c r="D43" s="26" t="str">
        <f>IF($D$14="면제기관","O.K",IF(D42&gt;=0.2,"O.K","Review"))</f>
        <v>O.K</v>
      </c>
      <c r="E43" s="26" t="str">
        <f>IF($D$14="면제기관","O.K",IF(E42&gt;=0.2,"O.K","Review"))</f>
        <v>O.K</v>
      </c>
      <c r="F43" s="26" t="str">
        <f>IF($D$14="면제기관","O.K",IF(F42&gt;=0.2,"O.K","Review"))</f>
        <v>O.K</v>
      </c>
      <c r="G43" s="26" t="str">
        <f>IF($D$14="면제기관","O.K",IF(G42&gt;=0.2,"O.K","Review"))</f>
        <v>O.K</v>
      </c>
      <c r="H43" s="18"/>
      <c r="I43" s="21"/>
      <c r="J43" s="21"/>
      <c r="K43" s="21"/>
      <c r="L43" s="21"/>
    </row>
    <row r="44" spans="1:17" ht="14.25" customHeight="1" x14ac:dyDescent="0.25">
      <c r="A44" s="4"/>
      <c r="B44" s="5"/>
      <c r="C44" s="9"/>
      <c r="H44" s="21"/>
      <c r="I44" s="21"/>
      <c r="J44" s="21"/>
      <c r="K44" s="21"/>
      <c r="L44" s="21"/>
    </row>
    <row r="45" spans="1:17" ht="14.25" customHeight="1" x14ac:dyDescent="0.25">
      <c r="A45" s="4"/>
      <c r="C45" s="9"/>
    </row>
    <row r="46" spans="1:17" ht="14.25" customHeight="1" x14ac:dyDescent="0.25">
      <c r="A46" s="4">
        <f>A36+1</f>
        <v>4</v>
      </c>
      <c r="B46" s="5" t="s">
        <v>81</v>
      </c>
      <c r="C46" s="9"/>
    </row>
    <row r="47" spans="1:17" ht="14.25" customHeight="1" x14ac:dyDescent="0.25">
      <c r="A47" s="4"/>
      <c r="C47" s="9"/>
    </row>
    <row r="48" spans="1:17" ht="14.25" customHeight="1" x14ac:dyDescent="0.25">
      <c r="A48" s="4"/>
      <c r="C48" s="9" t="s">
        <v>31</v>
      </c>
      <c r="D48" s="72">
        <f>(2020-F48)+1</f>
        <v>6</v>
      </c>
      <c r="E48" s="6" t="s">
        <v>82</v>
      </c>
      <c r="F48" s="72">
        <v>2015</v>
      </c>
      <c r="N48" s="6" t="s">
        <v>314</v>
      </c>
      <c r="O48" s="6">
        <v>300000000</v>
      </c>
      <c r="P48" s="6">
        <v>1500000000</v>
      </c>
      <c r="Q48" s="6">
        <v>200000000</v>
      </c>
    </row>
    <row r="49" spans="1:18" ht="14.25" customHeight="1" x14ac:dyDescent="0.25">
      <c r="A49" s="4"/>
      <c r="C49" s="9"/>
      <c r="N49" s="28"/>
      <c r="O49" s="29" t="s">
        <v>32</v>
      </c>
      <c r="P49" s="29" t="s">
        <v>83</v>
      </c>
      <c r="Q49" s="29" t="s">
        <v>84</v>
      </c>
      <c r="R49" s="30"/>
    </row>
    <row r="50" spans="1:18" ht="14.25" customHeight="1" x14ac:dyDescent="0.25">
      <c r="A50" s="4"/>
      <c r="C50" s="31" t="s">
        <v>85</v>
      </c>
      <c r="D50" s="32" t="s">
        <v>86</v>
      </c>
      <c r="E50" s="33" t="s">
        <v>33</v>
      </c>
      <c r="F50" s="34" t="s">
        <v>34</v>
      </c>
      <c r="G50" s="29" t="s">
        <v>87</v>
      </c>
      <c r="H50" s="29" t="s">
        <v>88</v>
      </c>
      <c r="I50" s="35" t="s">
        <v>89</v>
      </c>
      <c r="N50" s="6">
        <v>1</v>
      </c>
      <c r="O50" s="36">
        <v>1</v>
      </c>
      <c r="P50" s="36">
        <v>1</v>
      </c>
      <c r="Q50" s="36">
        <v>1</v>
      </c>
    </row>
    <row r="51" spans="1:18" ht="14.25" customHeight="1" x14ac:dyDescent="0.25">
      <c r="A51" s="4"/>
      <c r="C51" s="37" t="s">
        <v>90</v>
      </c>
      <c r="D51" s="38">
        <v>300000000</v>
      </c>
      <c r="E51" s="39">
        <f>VLOOKUP($D$48,$N$50:$Q$56,2,0)</f>
        <v>1</v>
      </c>
      <c r="F51" s="40">
        <f>D51*E51</f>
        <v>300000000</v>
      </c>
      <c r="G51" s="6">
        <f>정부지원금!E6+정부지원금!E8</f>
        <v>0</v>
      </c>
      <c r="H51" s="6">
        <f>정부지원금!G6+정부지원금!G8</f>
        <v>0</v>
      </c>
      <c r="I51" s="41" t="str">
        <f>IF(H51&lt;=F51,"O.K","지원한도 초과")</f>
        <v>O.K</v>
      </c>
      <c r="N51" s="6">
        <v>2</v>
      </c>
      <c r="O51" s="36">
        <v>1</v>
      </c>
      <c r="P51" s="36">
        <v>1</v>
      </c>
      <c r="Q51" s="36">
        <v>1</v>
      </c>
    </row>
    <row r="52" spans="1:18" ht="14.25" customHeight="1" x14ac:dyDescent="0.25">
      <c r="A52" s="4"/>
      <c r="C52" s="37" t="s">
        <v>91</v>
      </c>
      <c r="D52" s="38">
        <v>1500000000</v>
      </c>
      <c r="E52" s="39">
        <f>VLOOKUP($D$48,$N$50:$Q$56,3,0)</f>
        <v>1</v>
      </c>
      <c r="F52" s="40">
        <f t="shared" ref="F52:F53" si="5">D52*E52</f>
        <v>1500000000</v>
      </c>
      <c r="G52" s="6">
        <f>정부지원금!E21</f>
        <v>0</v>
      </c>
      <c r="H52" s="6">
        <f>정부지원금!G21</f>
        <v>0</v>
      </c>
      <c r="I52" s="42" t="str">
        <f t="shared" ref="I52:I53" si="6">IF(H52&lt;=F52,"O.K","지원한도 초과")</f>
        <v>O.K</v>
      </c>
      <c r="N52" s="6">
        <v>3</v>
      </c>
      <c r="O52" s="36">
        <v>1</v>
      </c>
      <c r="P52" s="36">
        <v>1</v>
      </c>
      <c r="Q52" s="36">
        <v>1</v>
      </c>
    </row>
    <row r="53" spans="1:18" ht="14.25" customHeight="1" x14ac:dyDescent="0.25">
      <c r="A53" s="4"/>
      <c r="C53" s="43" t="s">
        <v>84</v>
      </c>
      <c r="D53" s="44">
        <v>200000000</v>
      </c>
      <c r="E53" s="45">
        <f>VLOOKUP($D$48,$N$50:$Q$56,4,0)</f>
        <v>1</v>
      </c>
      <c r="F53" s="46">
        <f t="shared" si="5"/>
        <v>200000000</v>
      </c>
      <c r="G53" s="16">
        <f>정부지원금!E24</f>
        <v>0</v>
      </c>
      <c r="H53" s="16">
        <f>정부지원금!G24</f>
        <v>0</v>
      </c>
      <c r="I53" s="47" t="str">
        <f t="shared" si="6"/>
        <v>O.K</v>
      </c>
      <c r="N53" s="6">
        <v>4</v>
      </c>
      <c r="O53" s="36">
        <v>1</v>
      </c>
      <c r="P53" s="36">
        <v>1</v>
      </c>
      <c r="Q53" s="36">
        <v>1</v>
      </c>
    </row>
    <row r="54" spans="1:18" ht="14.25" customHeight="1" x14ac:dyDescent="0.25">
      <c r="A54" s="4"/>
      <c r="C54" s="9"/>
      <c r="N54" s="6">
        <v>5</v>
      </c>
      <c r="O54" s="36">
        <v>1</v>
      </c>
      <c r="P54" s="36">
        <v>1</v>
      </c>
      <c r="Q54" s="36">
        <v>1</v>
      </c>
    </row>
    <row r="55" spans="1:18" ht="14.25" customHeight="1" x14ac:dyDescent="0.25">
      <c r="A55" s="4"/>
      <c r="C55" s="9"/>
      <c r="N55" s="6">
        <v>6</v>
      </c>
      <c r="O55" s="36">
        <v>1</v>
      </c>
      <c r="P55" s="36">
        <v>1</v>
      </c>
      <c r="Q55" s="36">
        <v>1</v>
      </c>
    </row>
    <row r="56" spans="1:18" ht="14.25" customHeight="1" x14ac:dyDescent="0.25">
      <c r="A56" s="4">
        <f>A46+1</f>
        <v>5</v>
      </c>
      <c r="B56" s="5" t="s">
        <v>202</v>
      </c>
      <c r="C56" s="9"/>
      <c r="F56" s="4">
        <f>A56+1</f>
        <v>6</v>
      </c>
      <c r="G56" s="5" t="s">
        <v>333</v>
      </c>
      <c r="H56" s="9"/>
      <c r="N56" s="6">
        <v>7</v>
      </c>
      <c r="O56" s="36">
        <v>0.8</v>
      </c>
      <c r="P56" s="36">
        <v>0.8</v>
      </c>
      <c r="Q56" s="36">
        <v>0.8</v>
      </c>
    </row>
    <row r="57" spans="1:18" ht="14.25" customHeight="1" x14ac:dyDescent="0.25">
      <c r="C57" s="9"/>
      <c r="N57" s="6">
        <v>8</v>
      </c>
      <c r="O57" s="36">
        <v>0.8</v>
      </c>
      <c r="P57" s="36">
        <v>0.8</v>
      </c>
    </row>
    <row r="58" spans="1:18" ht="14.25" customHeight="1" x14ac:dyDescent="0.25">
      <c r="C58" s="59" t="s">
        <v>222</v>
      </c>
      <c r="D58" s="59" t="s">
        <v>216</v>
      </c>
      <c r="E58" s="59" t="s">
        <v>217</v>
      </c>
      <c r="G58" s="59" t="s">
        <v>112</v>
      </c>
      <c r="H58" s="28"/>
      <c r="I58" s="59" t="s">
        <v>216</v>
      </c>
      <c r="J58" s="59" t="s">
        <v>217</v>
      </c>
      <c r="N58" s="6">
        <v>9</v>
      </c>
      <c r="O58" s="36">
        <v>0.8</v>
      </c>
      <c r="P58" s="36">
        <v>0.8</v>
      </c>
    </row>
    <row r="59" spans="1:18" ht="14.25" customHeight="1" x14ac:dyDescent="0.25">
      <c r="C59" s="9" t="s">
        <v>313</v>
      </c>
      <c r="D59" s="1">
        <f>'훈련비용 조정내역표'!Q8</f>
        <v>0</v>
      </c>
      <c r="E59" s="1">
        <f>'훈련비용 조정내역표'!Z8</f>
        <v>0</v>
      </c>
      <c r="G59" s="63" t="s">
        <v>214</v>
      </c>
      <c r="H59" s="64"/>
      <c r="I59" s="64">
        <f>정부지원금!E8</f>
        <v>0</v>
      </c>
      <c r="J59" s="64">
        <f>정부지원금!G8</f>
        <v>0</v>
      </c>
      <c r="N59" s="6">
        <v>10</v>
      </c>
      <c r="O59" s="36">
        <v>0.8</v>
      </c>
      <c r="P59" s="36">
        <v>0.8</v>
      </c>
    </row>
    <row r="60" spans="1:18" ht="14.25" customHeight="1" x14ac:dyDescent="0.25">
      <c r="C60" s="9" t="s">
        <v>203</v>
      </c>
      <c r="D60" s="1">
        <v>18000</v>
      </c>
      <c r="E60" s="1">
        <f>D60</f>
        <v>18000</v>
      </c>
      <c r="G60" s="9" t="s">
        <v>271</v>
      </c>
      <c r="H60" s="9" t="s">
        <v>219</v>
      </c>
      <c r="I60" s="36">
        <v>0.3</v>
      </c>
      <c r="J60" s="36">
        <f>I60</f>
        <v>0.3</v>
      </c>
      <c r="N60" s="6">
        <v>11</v>
      </c>
      <c r="O60" s="36">
        <v>0.8</v>
      </c>
      <c r="P60" s="36">
        <v>0.8</v>
      </c>
    </row>
    <row r="61" spans="1:18" ht="14.25" customHeight="1" x14ac:dyDescent="0.25">
      <c r="C61" s="60" t="s">
        <v>204</v>
      </c>
      <c r="D61" s="58">
        <f>D59*D60</f>
        <v>0</v>
      </c>
      <c r="E61" s="58">
        <f>E59*E60</f>
        <v>0</v>
      </c>
      <c r="G61" s="9"/>
      <c r="H61" s="9" t="s">
        <v>215</v>
      </c>
      <c r="I61" s="626">
        <f>MIN(I$59*I60,30000000)</f>
        <v>0</v>
      </c>
      <c r="J61" s="626">
        <f>MIN(J$59*J60,30000000)</f>
        <v>0</v>
      </c>
      <c r="N61" s="6">
        <v>12</v>
      </c>
      <c r="O61" s="36">
        <v>0.8</v>
      </c>
      <c r="P61" s="36">
        <v>0.8</v>
      </c>
    </row>
    <row r="62" spans="1:18" ht="14.25" customHeight="1" x14ac:dyDescent="0.25">
      <c r="C62" s="9" t="s">
        <v>205</v>
      </c>
      <c r="D62" s="66">
        <f>MIN(100000000,MAX(50000000,D61))</f>
        <v>50000000</v>
      </c>
      <c r="E62" s="66">
        <f>MIN(100000000,MAX(50000000,E61))</f>
        <v>50000000</v>
      </c>
      <c r="G62" s="9"/>
      <c r="H62" s="9" t="s">
        <v>216</v>
      </c>
      <c r="I62" s="6">
        <f>정부지원금!E13</f>
        <v>0</v>
      </c>
      <c r="J62" s="6">
        <f>정부지원금!G13</f>
        <v>0</v>
      </c>
      <c r="N62" s="6">
        <v>13</v>
      </c>
      <c r="O62" s="36">
        <v>0.8</v>
      </c>
      <c r="P62" s="36">
        <v>0.5</v>
      </c>
    </row>
    <row r="63" spans="1:18" ht="14.25" customHeight="1" x14ac:dyDescent="0.25">
      <c r="C63" s="9" t="s">
        <v>206</v>
      </c>
      <c r="D63" s="1">
        <f>정부지원금!E8</f>
        <v>0</v>
      </c>
      <c r="E63" s="1">
        <f>정부지원금!G8</f>
        <v>0</v>
      </c>
      <c r="G63" s="9"/>
      <c r="H63" s="60" t="s">
        <v>218</v>
      </c>
      <c r="I63" s="627">
        <f>MAX(I62-I61,0)</f>
        <v>0</v>
      </c>
      <c r="J63" s="627">
        <f>MAX(J62-J61,0)</f>
        <v>0</v>
      </c>
      <c r="N63" s="6">
        <v>14</v>
      </c>
      <c r="O63" s="36">
        <v>0.8</v>
      </c>
      <c r="P63" s="36">
        <v>0.5</v>
      </c>
    </row>
    <row r="64" spans="1:18" ht="14.25" customHeight="1" x14ac:dyDescent="0.25">
      <c r="C64" s="60" t="s">
        <v>207</v>
      </c>
      <c r="D64" s="625">
        <f>D63-D62</f>
        <v>-50000000</v>
      </c>
      <c r="E64" s="625">
        <f>E63-E62</f>
        <v>-50000000</v>
      </c>
      <c r="G64" s="61" t="s">
        <v>142</v>
      </c>
      <c r="H64" s="9" t="s">
        <v>219</v>
      </c>
      <c r="I64" s="36">
        <v>0.1</v>
      </c>
      <c r="J64" s="36">
        <f>I64</f>
        <v>0.1</v>
      </c>
      <c r="N64" s="6">
        <v>15</v>
      </c>
      <c r="O64" s="36">
        <v>0.8</v>
      </c>
      <c r="P64" s="36">
        <v>0.5</v>
      </c>
    </row>
    <row r="65" spans="3:16" ht="14.25" customHeight="1" x14ac:dyDescent="0.25">
      <c r="G65" s="62"/>
      <c r="H65" s="9" t="s">
        <v>215</v>
      </c>
      <c r="I65" s="626">
        <f>I$59*I64</f>
        <v>0</v>
      </c>
      <c r="J65" s="626">
        <f>J$59*J64</f>
        <v>0</v>
      </c>
      <c r="N65" s="6">
        <v>16</v>
      </c>
      <c r="O65" s="36">
        <v>0.8</v>
      </c>
      <c r="P65" s="36">
        <v>0.5</v>
      </c>
    </row>
    <row r="66" spans="3:16" ht="14.25" customHeight="1" x14ac:dyDescent="0.25">
      <c r="C66" s="9"/>
      <c r="G66" s="62"/>
      <c r="H66" s="9" t="s">
        <v>216</v>
      </c>
      <c r="I66" s="6">
        <f>정부지원금!E11</f>
        <v>0</v>
      </c>
      <c r="J66" s="6">
        <f>정부지원금!G11</f>
        <v>0</v>
      </c>
      <c r="N66" s="6">
        <v>17</v>
      </c>
      <c r="O66" s="36">
        <v>0.8</v>
      </c>
      <c r="P66" s="36">
        <v>0.5</v>
      </c>
    </row>
    <row r="67" spans="3:16" ht="14.25" customHeight="1" x14ac:dyDescent="0.25">
      <c r="G67" s="60"/>
      <c r="H67" s="60" t="s">
        <v>218</v>
      </c>
      <c r="I67" s="627">
        <f>MAX(I66-I65,0)</f>
        <v>0</v>
      </c>
      <c r="J67" s="627">
        <f>MAX(J66-J65,0)</f>
        <v>0</v>
      </c>
      <c r="N67" s="6">
        <v>18</v>
      </c>
      <c r="O67" s="36">
        <v>0.8</v>
      </c>
      <c r="P67" s="36">
        <v>0.5</v>
      </c>
    </row>
    <row r="68" spans="3:16" ht="14.25" customHeight="1" x14ac:dyDescent="0.25">
      <c r="G68" s="61" t="s">
        <v>220</v>
      </c>
      <c r="H68" s="9" t="s">
        <v>219</v>
      </c>
      <c r="I68" s="36">
        <v>0.05</v>
      </c>
      <c r="J68" s="36">
        <f>I68</f>
        <v>0.05</v>
      </c>
    </row>
    <row r="69" spans="3:16" ht="14.25" customHeight="1" x14ac:dyDescent="0.25">
      <c r="G69" s="62"/>
      <c r="H69" s="9" t="s">
        <v>215</v>
      </c>
      <c r="I69" s="626">
        <f>I$59*I68</f>
        <v>0</v>
      </c>
      <c r="J69" s="626">
        <f>J$59*J68</f>
        <v>0</v>
      </c>
    </row>
    <row r="70" spans="3:16" ht="14.25" customHeight="1" x14ac:dyDescent="0.25">
      <c r="G70" s="62"/>
      <c r="H70" s="9" t="s">
        <v>216</v>
      </c>
      <c r="I70" s="6">
        <f>정부지원금!E14</f>
        <v>0</v>
      </c>
      <c r="J70" s="6">
        <f>정부지원금!G14</f>
        <v>0</v>
      </c>
    </row>
    <row r="71" spans="3:16" ht="14.25" customHeight="1" x14ac:dyDescent="0.25">
      <c r="G71" s="60"/>
      <c r="H71" s="60" t="s">
        <v>218</v>
      </c>
      <c r="I71" s="627">
        <f>MAX(I70-I69,0)</f>
        <v>0</v>
      </c>
      <c r="J71" s="627">
        <f>MAX(J70-J69,0)</f>
        <v>0</v>
      </c>
    </row>
    <row r="72" spans="3:16" ht="14.25" customHeight="1" x14ac:dyDescent="0.25">
      <c r="G72" s="61" t="s">
        <v>221</v>
      </c>
      <c r="H72" s="61" t="s">
        <v>219</v>
      </c>
      <c r="I72" s="65">
        <v>0.2</v>
      </c>
      <c r="J72" s="65">
        <f>I72</f>
        <v>0.2</v>
      </c>
      <c r="P72" s="84"/>
    </row>
    <row r="73" spans="3:16" ht="14.25" customHeight="1" x14ac:dyDescent="0.25">
      <c r="G73" s="62"/>
      <c r="H73" s="62" t="s">
        <v>215</v>
      </c>
      <c r="I73" s="626">
        <f>I$59*I72</f>
        <v>0</v>
      </c>
      <c r="J73" s="626">
        <f>J$59*J72</f>
        <v>0</v>
      </c>
    </row>
    <row r="74" spans="3:16" ht="14.25" customHeight="1" x14ac:dyDescent="0.25">
      <c r="G74" s="62"/>
      <c r="H74" s="62" t="s">
        <v>216</v>
      </c>
      <c r="I74" s="15">
        <f>정부지원금!E18</f>
        <v>0</v>
      </c>
      <c r="J74" s="15">
        <f>정부지원금!G18</f>
        <v>0</v>
      </c>
    </row>
    <row r="75" spans="3:16" ht="14.25" customHeight="1" x14ac:dyDescent="0.25">
      <c r="G75" s="60"/>
      <c r="H75" s="60" t="s">
        <v>218</v>
      </c>
      <c r="I75" s="627">
        <f>MAX(I74-I73,0)</f>
        <v>0</v>
      </c>
      <c r="J75" s="627">
        <f>MAX(J74-J73,0)</f>
        <v>0</v>
      </c>
    </row>
  </sheetData>
  <mergeCells count="2">
    <mergeCell ref="D37:E37"/>
    <mergeCell ref="F37:G37"/>
  </mergeCells>
  <phoneticPr fontId="7" type="noConversion"/>
  <conditionalFormatting sqref="D42:G42">
    <cfRule type="cellIs" dxfId="70" priority="2" operator="lessThan">
      <formula>0.2</formula>
    </cfRule>
  </conditionalFormatting>
  <conditionalFormatting sqref="I51:I53">
    <cfRule type="cellIs" dxfId="69" priority="1" operator="equal">
      <formula>"지원한도 초과"</formula>
    </cfRule>
  </conditionalFormatting>
  <dataValidations count="2">
    <dataValidation type="list" allowBlank="1" showInputMessage="1" showErrorMessage="1" sqref="D14" xr:uid="{00000000-0002-0000-0000-000000000000}">
      <formula1>"면제기관,비면제기관"</formula1>
    </dataValidation>
    <dataValidation type="list" allowBlank="1" showInputMessage="1" showErrorMessage="1" sqref="E6" xr:uid="{D524C76B-128D-4B1A-B44D-438D95CEC879}">
      <formula1>"서울,부산,대구,인천,광주,대전세종,울산,경기,강원,충남,충북,전남,전북,경남,경북,제주"</formula1>
    </dataValidation>
  </dataValidations>
  <pageMargins left="0.7" right="0.7" top="0.75" bottom="0.75" header="0.3" footer="0.3"/>
  <pageSetup paperSize="9"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F8B02-F802-4720-B361-775F470D1CC7}">
  <sheetPr>
    <tabColor rgb="FFFFFF00"/>
  </sheetPr>
  <dimension ref="A1:E45"/>
  <sheetViews>
    <sheetView zoomScaleNormal="100" zoomScaleSheetLayoutView="100" workbookViewId="0">
      <pane xSplit="2" ySplit="3" topLeftCell="C4" activePane="bottomRight" state="frozen"/>
      <selection activeCell="E12" sqref="E12"/>
      <selection pane="topRight" activeCell="E12" sqref="E12"/>
      <selection pane="bottomLeft" activeCell="E12" sqref="E12"/>
      <selection pane="bottomRight" activeCell="B17" sqref="B17"/>
    </sheetView>
  </sheetViews>
  <sheetFormatPr defaultColWidth="9.21875" defaultRowHeight="13.2" outlineLevelRow="1" x14ac:dyDescent="0.25"/>
  <cols>
    <col min="1" max="1" width="10.88671875" style="438" customWidth="1"/>
    <col min="2" max="2" width="23.21875" style="438" customWidth="1"/>
    <col min="3" max="5" width="17.109375" style="438" customWidth="1"/>
    <col min="6" max="16384" width="9.21875" style="438"/>
  </cols>
  <sheetData>
    <row r="1" spans="1:5" ht="27.6" customHeight="1" x14ac:dyDescent="0.25">
      <c r="A1" s="437" t="s">
        <v>345</v>
      </c>
      <c r="C1" s="437"/>
      <c r="D1" s="437"/>
      <c r="E1" s="437"/>
    </row>
    <row r="2" spans="1:5" ht="15.45" customHeight="1" x14ac:dyDescent="0.25"/>
    <row r="3" spans="1:5" ht="15.45" customHeight="1" x14ac:dyDescent="0.25">
      <c r="A3" s="619" t="s">
        <v>5</v>
      </c>
      <c r="B3" s="619" t="s">
        <v>346</v>
      </c>
      <c r="C3" s="619" t="s">
        <v>118</v>
      </c>
      <c r="D3" s="617" t="s">
        <v>119</v>
      </c>
      <c r="E3" s="618" t="s">
        <v>120</v>
      </c>
    </row>
    <row r="4" spans="1:5" ht="15.45" customHeight="1" x14ac:dyDescent="0.25">
      <c r="A4" s="852" t="s">
        <v>347</v>
      </c>
      <c r="B4" s="633" t="s">
        <v>3</v>
      </c>
      <c r="C4" s="634">
        <f>SUMIF('1'!$A$15:$A$2589,$B4,'1'!$E$15:$E$2589)</f>
        <v>0</v>
      </c>
      <c r="D4" s="635">
        <f t="shared" ref="D4:D14" si="0">E4-C4</f>
        <v>0</v>
      </c>
      <c r="E4" s="634">
        <f>SUMIF('1'!$A$15:$A$2589,$B4,'1'!$L$15:$L$2589)</f>
        <v>0</v>
      </c>
    </row>
    <row r="5" spans="1:5" ht="15.45" customHeight="1" x14ac:dyDescent="0.25">
      <c r="A5" s="852"/>
      <c r="B5" s="442" t="s">
        <v>348</v>
      </c>
      <c r="C5" s="440">
        <f>SUMIF('1'!$A$15:$A$2589,$B5,'1'!$E$15:$E$2589)</f>
        <v>0</v>
      </c>
      <c r="D5" s="441">
        <f t="shared" si="0"/>
        <v>0</v>
      </c>
      <c r="E5" s="440">
        <f>SUMIF('1'!$A$15:$A$2589,$B5,'1'!$L$15:$L$2589)</f>
        <v>0</v>
      </c>
    </row>
    <row r="6" spans="1:5" ht="15.45" customHeight="1" x14ac:dyDescent="0.25">
      <c r="A6" s="852"/>
      <c r="B6" s="442" t="s">
        <v>349</v>
      </c>
      <c r="C6" s="440">
        <f>SUMIF('1'!$A$15:$A$2589,$B6,'1'!$E$15:$E$2589)</f>
        <v>0</v>
      </c>
      <c r="D6" s="441">
        <f t="shared" si="0"/>
        <v>0</v>
      </c>
      <c r="E6" s="440">
        <f>SUMIF('1'!$A$15:$A$2589,$B6,'1'!$L$15:$L$2589)</f>
        <v>0</v>
      </c>
    </row>
    <row r="7" spans="1:5" ht="15.45" customHeight="1" x14ac:dyDescent="0.25">
      <c r="A7" s="852"/>
      <c r="B7" s="442" t="s">
        <v>350</v>
      </c>
      <c r="C7" s="440">
        <f>SUMIF('1'!$A$15:$A$2589,$B7,'1'!$E$15:$E$2589)</f>
        <v>0</v>
      </c>
      <c r="D7" s="441">
        <f t="shared" si="0"/>
        <v>0</v>
      </c>
      <c r="E7" s="440">
        <f>SUMIF('1'!$A$15:$A$2589,$B7,'1'!$L$15:$L$2589)</f>
        <v>0</v>
      </c>
    </row>
    <row r="8" spans="1:5" ht="15.45" customHeight="1" x14ac:dyDescent="0.25">
      <c r="A8" s="852"/>
      <c r="B8" s="442" t="s">
        <v>351</v>
      </c>
      <c r="C8" s="440">
        <f>SUMIF('1'!$A$15:$A$2589,$B8,'1'!$E$15:$E$2589)</f>
        <v>0</v>
      </c>
      <c r="D8" s="441">
        <f t="shared" si="0"/>
        <v>0</v>
      </c>
      <c r="E8" s="440">
        <f>SUMIF('1'!$A$15:$A$2589,$B8,'1'!$L$15:$L$2589)</f>
        <v>0</v>
      </c>
    </row>
    <row r="9" spans="1:5" ht="15.45" customHeight="1" x14ac:dyDescent="0.25">
      <c r="A9" s="852"/>
      <c r="B9" s="442" t="s">
        <v>352</v>
      </c>
      <c r="C9" s="440">
        <f>SUMIF('1'!$A$15:$A$2589,$B9,'1'!$E$15:$E$2589)</f>
        <v>0</v>
      </c>
      <c r="D9" s="441">
        <f t="shared" si="0"/>
        <v>0</v>
      </c>
      <c r="E9" s="440">
        <f>SUMIF('1'!$A$15:$A$2589,$B9,'1'!$L$15:$L$2589)</f>
        <v>0</v>
      </c>
    </row>
    <row r="10" spans="1:5" ht="15.45" customHeight="1" x14ac:dyDescent="0.25">
      <c r="A10" s="852"/>
      <c r="B10" s="442" t="s">
        <v>353</v>
      </c>
      <c r="C10" s="440">
        <f>SUMIF('1'!$A$15:$A$2589,$B10,'1'!$E$15:$E$2589)</f>
        <v>0</v>
      </c>
      <c r="D10" s="441">
        <f t="shared" si="0"/>
        <v>0</v>
      </c>
      <c r="E10" s="440">
        <f>SUMIF('1'!$A$15:$A$2589,$B10,'1'!$L$15:$L$2589)</f>
        <v>0</v>
      </c>
    </row>
    <row r="11" spans="1:5" ht="15.45" customHeight="1" x14ac:dyDescent="0.25">
      <c r="A11" s="852"/>
      <c r="B11" s="442" t="s">
        <v>354</v>
      </c>
      <c r="C11" s="440">
        <f>SUMIF('1'!$A$15:$A$2589,$B11,'1'!$E$15:$E$2589)</f>
        <v>0</v>
      </c>
      <c r="D11" s="441">
        <f t="shared" si="0"/>
        <v>0</v>
      </c>
      <c r="E11" s="440">
        <f>SUMIF('1'!$A$15:$A$2589,$B11,'1'!$L$15:$L$2589)</f>
        <v>0</v>
      </c>
    </row>
    <row r="12" spans="1:5" ht="15.45" customHeight="1" x14ac:dyDescent="0.25">
      <c r="A12" s="852"/>
      <c r="B12" s="442" t="s">
        <v>355</v>
      </c>
      <c r="C12" s="440">
        <f>SUMIF('1'!$A$15:$A$2589,$B12,'1'!$E$15:$E$2589)</f>
        <v>0</v>
      </c>
      <c r="D12" s="441">
        <f t="shared" si="0"/>
        <v>0</v>
      </c>
      <c r="E12" s="440">
        <f>SUMIF('1'!$A$15:$A$2589,$B12,'1'!$L$15:$L$2589)</f>
        <v>0</v>
      </c>
    </row>
    <row r="13" spans="1:5" ht="15.45" customHeight="1" x14ac:dyDescent="0.25">
      <c r="A13" s="852"/>
      <c r="B13" s="442" t="s">
        <v>356</v>
      </c>
      <c r="C13" s="440">
        <f>SUMIF('1'!$A$15:$A$2589,$B13,'1'!$E$15:$E$2589)</f>
        <v>0</v>
      </c>
      <c r="D13" s="441">
        <f t="shared" si="0"/>
        <v>0</v>
      </c>
      <c r="E13" s="440">
        <f>SUMIF('1'!$A$15:$A$2589,$B13,'1'!$L$15:$L$2589)</f>
        <v>0</v>
      </c>
    </row>
    <row r="14" spans="1:5" ht="15.45" customHeight="1" x14ac:dyDescent="0.25">
      <c r="A14" s="852"/>
      <c r="B14" s="235" t="s">
        <v>357</v>
      </c>
      <c r="C14" s="440">
        <f>SUMIF('1'!$A$15:$A$2589,$B14,'1'!$E$15:$E$2589)</f>
        <v>0</v>
      </c>
      <c r="D14" s="441">
        <f t="shared" si="0"/>
        <v>0</v>
      </c>
      <c r="E14" s="440">
        <f>SUMIF('1'!$A$15:$A$2589,$B14,'1'!$L$15:$L$2589)</f>
        <v>0</v>
      </c>
    </row>
    <row r="15" spans="1:5" ht="15.45" customHeight="1" x14ac:dyDescent="0.25">
      <c r="A15" s="853"/>
      <c r="B15" s="443" t="s">
        <v>79</v>
      </c>
      <c r="C15" s="444">
        <f>SUM(C4:C14)</f>
        <v>0</v>
      </c>
      <c r="D15" s="445">
        <f t="shared" ref="D15:E15" si="1">SUM(D4:D14)</f>
        <v>0</v>
      </c>
      <c r="E15" s="444">
        <f t="shared" si="1"/>
        <v>0</v>
      </c>
    </row>
    <row r="16" spans="1:5" ht="15.45" customHeight="1" x14ac:dyDescent="0.25">
      <c r="A16" s="854" t="s">
        <v>358</v>
      </c>
      <c r="B16" s="439" t="s">
        <v>3</v>
      </c>
      <c r="C16" s="440">
        <f>SUMIF('2'!$A$15:$A$2551,$B16,'2'!$E$15:$E$2551)</f>
        <v>0</v>
      </c>
      <c r="D16" s="441">
        <f t="shared" ref="D16:D26" si="2">E16-C16</f>
        <v>0</v>
      </c>
      <c r="E16" s="440">
        <f>SUMIF('2'!$A$15:$A$2551,$B16,'2'!$L$15:$L$2551)</f>
        <v>0</v>
      </c>
    </row>
    <row r="17" spans="1:5" ht="15.45" customHeight="1" x14ac:dyDescent="0.25">
      <c r="A17" s="852"/>
      <c r="B17" s="442" t="s">
        <v>348</v>
      </c>
      <c r="C17" s="440">
        <f>SUMIF('2'!$A$15:$A$2551,$B17,'2'!$E$15:$E$2551)</f>
        <v>0</v>
      </c>
      <c r="D17" s="441">
        <f t="shared" si="2"/>
        <v>0</v>
      </c>
      <c r="E17" s="440">
        <f>SUMIF('2'!$A$15:$A$2551,$B17,'2'!$L$15:$L$2551)</f>
        <v>0</v>
      </c>
    </row>
    <row r="18" spans="1:5" ht="15.45" customHeight="1" x14ac:dyDescent="0.25">
      <c r="A18" s="852"/>
      <c r="B18" s="442" t="s">
        <v>349</v>
      </c>
      <c r="C18" s="440">
        <f>SUMIF('2'!$A$15:$A$2551,$B18,'2'!$E$15:$E$2551)</f>
        <v>0</v>
      </c>
      <c r="D18" s="441">
        <f t="shared" si="2"/>
        <v>0</v>
      </c>
      <c r="E18" s="440">
        <f>SUMIF('2'!$A$15:$A$2551,$B18,'2'!$L$15:$L$2551)</f>
        <v>0</v>
      </c>
    </row>
    <row r="19" spans="1:5" ht="15.45" customHeight="1" x14ac:dyDescent="0.25">
      <c r="A19" s="852"/>
      <c r="B19" s="442" t="s">
        <v>350</v>
      </c>
      <c r="C19" s="440">
        <f>SUMIF('2'!$A$15:$A$2551,$B19,'2'!$E$15:$E$2551)</f>
        <v>0</v>
      </c>
      <c r="D19" s="441">
        <f t="shared" si="2"/>
        <v>0</v>
      </c>
      <c r="E19" s="440">
        <f>SUMIF('2'!$A$15:$A$2551,$B19,'2'!$L$15:$L$2551)</f>
        <v>0</v>
      </c>
    </row>
    <row r="20" spans="1:5" ht="15.45" customHeight="1" x14ac:dyDescent="0.25">
      <c r="A20" s="852"/>
      <c r="B20" s="442" t="s">
        <v>351</v>
      </c>
      <c r="C20" s="440">
        <f>SUMIF('2'!$A$15:$A$2551,$B20,'2'!$E$15:$E$2551)</f>
        <v>0</v>
      </c>
      <c r="D20" s="441">
        <f t="shared" si="2"/>
        <v>0</v>
      </c>
      <c r="E20" s="440">
        <f>SUMIF('2'!$A$15:$A$2551,$B20,'2'!$L$15:$L$2551)</f>
        <v>0</v>
      </c>
    </row>
    <row r="21" spans="1:5" ht="15.45" customHeight="1" x14ac:dyDescent="0.25">
      <c r="A21" s="852"/>
      <c r="B21" s="442" t="s">
        <v>352</v>
      </c>
      <c r="C21" s="440">
        <f>SUMIF('2'!$A$15:$A$2551,$B21,'2'!$E$15:$E$2551)</f>
        <v>0</v>
      </c>
      <c r="D21" s="441">
        <f t="shared" si="2"/>
        <v>0</v>
      </c>
      <c r="E21" s="440">
        <f>SUMIF('2'!$A$15:$A$2551,$B21,'2'!$L$15:$L$2551)</f>
        <v>0</v>
      </c>
    </row>
    <row r="22" spans="1:5" ht="15.45" customHeight="1" x14ac:dyDescent="0.25">
      <c r="A22" s="852"/>
      <c r="B22" s="442" t="s">
        <v>353</v>
      </c>
      <c r="C22" s="440">
        <f>SUMIF('2'!$A$15:$A$2551,$B22,'2'!$E$15:$E$2551)</f>
        <v>0</v>
      </c>
      <c r="D22" s="441">
        <f t="shared" si="2"/>
        <v>0</v>
      </c>
      <c r="E22" s="440">
        <f>SUMIF('2'!$A$15:$A$2551,$B22,'2'!$L$15:$L$2551)</f>
        <v>0</v>
      </c>
    </row>
    <row r="23" spans="1:5" ht="15.45" customHeight="1" x14ac:dyDescent="0.25">
      <c r="A23" s="852"/>
      <c r="B23" s="442" t="s">
        <v>354</v>
      </c>
      <c r="C23" s="440">
        <f>SUMIF('2'!$A$15:$A$2551,$B23,'2'!$E$15:$E$2551)</f>
        <v>0</v>
      </c>
      <c r="D23" s="441">
        <f t="shared" si="2"/>
        <v>0</v>
      </c>
      <c r="E23" s="440">
        <f>SUMIF('2'!$A$15:$A$2551,$B23,'2'!$L$15:$L$2551)</f>
        <v>0</v>
      </c>
    </row>
    <row r="24" spans="1:5" ht="15.45" customHeight="1" x14ac:dyDescent="0.25">
      <c r="A24" s="852"/>
      <c r="B24" s="442" t="s">
        <v>355</v>
      </c>
      <c r="C24" s="440">
        <f>SUMIF('2'!$A$15:$A$2551,$B24,'2'!$E$15:$E$2551)</f>
        <v>0</v>
      </c>
      <c r="D24" s="441">
        <f t="shared" si="2"/>
        <v>0</v>
      </c>
      <c r="E24" s="440">
        <f>SUMIF('2'!$A$15:$A$2551,$B24,'2'!$L$15:$L$2551)</f>
        <v>0</v>
      </c>
    </row>
    <row r="25" spans="1:5" ht="15.45" customHeight="1" x14ac:dyDescent="0.25">
      <c r="A25" s="852"/>
      <c r="B25" s="442" t="s">
        <v>356</v>
      </c>
      <c r="C25" s="440">
        <f>SUMIF('2'!$A$15:$A$2551,$B25,'2'!$E$15:$E$2551)</f>
        <v>0</v>
      </c>
      <c r="D25" s="441">
        <f t="shared" si="2"/>
        <v>0</v>
      </c>
      <c r="E25" s="440">
        <f>SUMIF('2'!$A$15:$A$2551,$B25,'2'!$L$15:$L$2551)</f>
        <v>0</v>
      </c>
    </row>
    <row r="26" spans="1:5" ht="15.45" customHeight="1" x14ac:dyDescent="0.25">
      <c r="A26" s="852"/>
      <c r="B26" s="235" t="s">
        <v>357</v>
      </c>
      <c r="C26" s="440">
        <f>SUMIF('2'!$A$15:$A$2551,$B26,'2'!$E$15:$E$2551)</f>
        <v>0</v>
      </c>
      <c r="D26" s="441">
        <f t="shared" si="2"/>
        <v>0</v>
      </c>
      <c r="E26" s="440">
        <f>SUMIF('2'!$A$15:$A$2551,$B26,'2'!$L$15:$L$2551)</f>
        <v>0</v>
      </c>
    </row>
    <row r="27" spans="1:5" ht="15.45" customHeight="1" x14ac:dyDescent="0.25">
      <c r="A27" s="853"/>
      <c r="B27" s="443" t="s">
        <v>79</v>
      </c>
      <c r="C27" s="444">
        <f>SUM(C16:C26)</f>
        <v>0</v>
      </c>
      <c r="D27" s="445">
        <f t="shared" ref="D27:E27" si="3">SUM(D16:D26)</f>
        <v>0</v>
      </c>
      <c r="E27" s="444">
        <f t="shared" si="3"/>
        <v>0</v>
      </c>
    </row>
    <row r="28" spans="1:5" ht="15.45" hidden="1" customHeight="1" outlineLevel="1" x14ac:dyDescent="0.25">
      <c r="A28" s="446"/>
      <c r="B28" s="439" t="s">
        <v>3</v>
      </c>
      <c r="C28" s="440">
        <f>SUMIF($B$4:$B$26,$B28,C$4:C$26)</f>
        <v>0</v>
      </c>
      <c r="D28" s="441">
        <f t="shared" ref="D28:D38" si="4">E28-C28</f>
        <v>0</v>
      </c>
      <c r="E28" s="440">
        <f>SUMIF($B$4:$B$26,$B28,E$4:E$26)</f>
        <v>0</v>
      </c>
    </row>
    <row r="29" spans="1:5" ht="15.45" hidden="1" customHeight="1" outlineLevel="1" x14ac:dyDescent="0.25">
      <c r="A29" s="447"/>
      <c r="B29" s="442" t="s">
        <v>348</v>
      </c>
      <c r="C29" s="440">
        <f t="shared" ref="C29:C38" si="5">SUMIF($B$4:$B$26,$B29,C$4:C$26)</f>
        <v>0</v>
      </c>
      <c r="D29" s="441">
        <f t="shared" si="4"/>
        <v>0</v>
      </c>
      <c r="E29" s="440">
        <f t="shared" ref="E29:E38" si="6">SUMIF($B$4:$B$26,$B29,E$4:E$26)</f>
        <v>0</v>
      </c>
    </row>
    <row r="30" spans="1:5" ht="15.45" hidden="1" customHeight="1" outlineLevel="1" x14ac:dyDescent="0.25">
      <c r="A30" s="447"/>
      <c r="B30" s="442" t="s">
        <v>349</v>
      </c>
      <c r="C30" s="440">
        <f t="shared" si="5"/>
        <v>0</v>
      </c>
      <c r="D30" s="441">
        <f t="shared" si="4"/>
        <v>0</v>
      </c>
      <c r="E30" s="440">
        <f t="shared" si="6"/>
        <v>0</v>
      </c>
    </row>
    <row r="31" spans="1:5" ht="15.45" hidden="1" customHeight="1" outlineLevel="1" x14ac:dyDescent="0.25">
      <c r="A31" s="447"/>
      <c r="B31" s="442" t="s">
        <v>350</v>
      </c>
      <c r="C31" s="440">
        <f t="shared" si="5"/>
        <v>0</v>
      </c>
      <c r="D31" s="441">
        <f t="shared" si="4"/>
        <v>0</v>
      </c>
      <c r="E31" s="440">
        <f t="shared" si="6"/>
        <v>0</v>
      </c>
    </row>
    <row r="32" spans="1:5" ht="15.45" hidden="1" customHeight="1" outlineLevel="1" x14ac:dyDescent="0.25">
      <c r="A32" s="447"/>
      <c r="B32" s="442" t="s">
        <v>351</v>
      </c>
      <c r="C32" s="440">
        <f t="shared" si="5"/>
        <v>0</v>
      </c>
      <c r="D32" s="441">
        <f t="shared" si="4"/>
        <v>0</v>
      </c>
      <c r="E32" s="440">
        <f t="shared" si="6"/>
        <v>0</v>
      </c>
    </row>
    <row r="33" spans="1:5" ht="15.45" hidden="1" customHeight="1" outlineLevel="1" x14ac:dyDescent="0.25">
      <c r="A33" s="447"/>
      <c r="B33" s="442" t="s">
        <v>352</v>
      </c>
      <c r="C33" s="440">
        <f t="shared" si="5"/>
        <v>0</v>
      </c>
      <c r="D33" s="441">
        <f t="shared" si="4"/>
        <v>0</v>
      </c>
      <c r="E33" s="440">
        <f t="shared" si="6"/>
        <v>0</v>
      </c>
    </row>
    <row r="34" spans="1:5" ht="15.45" hidden="1" customHeight="1" outlineLevel="1" x14ac:dyDescent="0.25">
      <c r="A34" s="447"/>
      <c r="B34" s="442" t="s">
        <v>353</v>
      </c>
      <c r="C34" s="440">
        <f t="shared" si="5"/>
        <v>0</v>
      </c>
      <c r="D34" s="441">
        <f t="shared" si="4"/>
        <v>0</v>
      </c>
      <c r="E34" s="440">
        <f t="shared" si="6"/>
        <v>0</v>
      </c>
    </row>
    <row r="35" spans="1:5" ht="15.45" hidden="1" customHeight="1" outlineLevel="1" x14ac:dyDescent="0.25">
      <c r="A35" s="447"/>
      <c r="B35" s="442" t="s">
        <v>354</v>
      </c>
      <c r="C35" s="440">
        <f t="shared" si="5"/>
        <v>0</v>
      </c>
      <c r="D35" s="441">
        <f t="shared" si="4"/>
        <v>0</v>
      </c>
      <c r="E35" s="440">
        <f t="shared" si="6"/>
        <v>0</v>
      </c>
    </row>
    <row r="36" spans="1:5" ht="15.45" hidden="1" customHeight="1" outlineLevel="1" x14ac:dyDescent="0.25">
      <c r="A36" s="447"/>
      <c r="B36" s="442" t="s">
        <v>355</v>
      </c>
      <c r="C36" s="440">
        <f t="shared" si="5"/>
        <v>0</v>
      </c>
      <c r="D36" s="441">
        <f t="shared" si="4"/>
        <v>0</v>
      </c>
      <c r="E36" s="440">
        <f t="shared" si="6"/>
        <v>0</v>
      </c>
    </row>
    <row r="37" spans="1:5" ht="15.45" hidden="1" customHeight="1" outlineLevel="1" x14ac:dyDescent="0.25">
      <c r="A37" s="447"/>
      <c r="B37" s="442" t="s">
        <v>356</v>
      </c>
      <c r="C37" s="440">
        <f t="shared" si="5"/>
        <v>0</v>
      </c>
      <c r="D37" s="441">
        <f t="shared" si="4"/>
        <v>0</v>
      </c>
      <c r="E37" s="440">
        <f t="shared" si="6"/>
        <v>0</v>
      </c>
    </row>
    <row r="38" spans="1:5" ht="15.45" hidden="1" customHeight="1" outlineLevel="1" x14ac:dyDescent="0.25">
      <c r="A38" s="447"/>
      <c r="B38" s="448" t="s">
        <v>357</v>
      </c>
      <c r="C38" s="440">
        <f t="shared" si="5"/>
        <v>0</v>
      </c>
      <c r="D38" s="441">
        <f t="shared" si="4"/>
        <v>0</v>
      </c>
      <c r="E38" s="440">
        <f t="shared" si="6"/>
        <v>0</v>
      </c>
    </row>
    <row r="39" spans="1:5" ht="15.45" customHeight="1" collapsed="1" x14ac:dyDescent="0.25">
      <c r="A39" s="855" t="s">
        <v>359</v>
      </c>
      <c r="B39" s="856"/>
      <c r="C39" s="449">
        <f>SUM(C28:C38)</f>
        <v>0</v>
      </c>
      <c r="D39" s="450">
        <f t="shared" ref="D39:E39" si="7">SUM(D28:D38)</f>
        <v>0</v>
      </c>
      <c r="E39" s="449">
        <f t="shared" si="7"/>
        <v>0</v>
      </c>
    </row>
    <row r="40" spans="1:5" ht="15.45" customHeight="1" x14ac:dyDescent="0.25"/>
    <row r="41" spans="1:5" ht="15.45" customHeight="1" x14ac:dyDescent="0.25"/>
    <row r="42" spans="1:5" ht="15.45" customHeight="1" x14ac:dyDescent="0.25"/>
    <row r="43" spans="1:5" ht="15.45" customHeight="1" x14ac:dyDescent="0.25"/>
    <row r="44" spans="1:5" ht="15.45" customHeight="1" x14ac:dyDescent="0.25"/>
    <row r="45" spans="1:5" ht="15.45" customHeight="1" x14ac:dyDescent="0.25"/>
  </sheetData>
  <mergeCells count="3">
    <mergeCell ref="A4:A15"/>
    <mergeCell ref="A16:A27"/>
    <mergeCell ref="A39:B39"/>
  </mergeCells>
  <phoneticPr fontId="7" type="noConversion"/>
  <pageMargins left="0.23622047244094491" right="0.23622047244094491" top="0.74803149606299213" bottom="0.74803149606299213" header="0.31496062992125984" footer="0.31496062992125984"/>
  <pageSetup paperSize="9" scale="68" fitToHeight="2"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10CD7-3083-43B4-A50F-3A7CDF6F25D8}">
  <sheetPr>
    <tabColor rgb="FFFFFF00"/>
  </sheetPr>
  <dimension ref="A1:O334"/>
  <sheetViews>
    <sheetView workbookViewId="0">
      <selection activeCell="G5" sqref="G5"/>
    </sheetView>
  </sheetViews>
  <sheetFormatPr defaultRowHeight="13.2" x14ac:dyDescent="0.25"/>
  <cols>
    <col min="1" max="1" width="9.88671875" style="142" customWidth="1"/>
    <col min="2" max="2" width="11.77734375" style="142" customWidth="1"/>
    <col min="3" max="3" width="11.77734375" style="700" customWidth="1"/>
    <col min="4" max="6" width="11.77734375" style="142" customWidth="1"/>
    <col min="7" max="7" width="39.5546875" style="142" customWidth="1"/>
    <col min="8" max="8" width="11.77734375" style="142" hidden="1" customWidth="1"/>
    <col min="9" max="9" width="39.5546875" style="142" hidden="1" customWidth="1"/>
    <col min="10" max="11" width="9.88671875" style="142" customWidth="1"/>
    <col min="12" max="15" width="29" style="142" customWidth="1"/>
    <col min="16" max="17" width="9.88671875" style="142" customWidth="1"/>
    <col min="18" max="16384" width="8.88671875" style="142"/>
  </cols>
  <sheetData>
    <row r="1" spans="1:15" ht="17.399999999999999" x14ac:dyDescent="0.25">
      <c r="A1" s="467" t="s">
        <v>749</v>
      </c>
    </row>
    <row r="4" spans="1:15" ht="14.4" thickBot="1" x14ac:dyDescent="0.3">
      <c r="A4" s="669" t="s">
        <v>743</v>
      </c>
      <c r="B4" s="669" t="s">
        <v>744</v>
      </c>
      <c r="C4" s="669" t="s">
        <v>751</v>
      </c>
      <c r="D4" s="669" t="s">
        <v>752</v>
      </c>
      <c r="E4" s="670" t="s">
        <v>750</v>
      </c>
      <c r="F4" s="669" t="s">
        <v>745</v>
      </c>
      <c r="G4" s="669" t="s">
        <v>753</v>
      </c>
      <c r="H4" s="669" t="s">
        <v>746</v>
      </c>
      <c r="I4" s="669" t="s">
        <v>754</v>
      </c>
      <c r="L4" s="669" t="s">
        <v>787</v>
      </c>
      <c r="M4" s="669" t="s">
        <v>788</v>
      </c>
      <c r="N4" s="669" t="s">
        <v>789</v>
      </c>
      <c r="O4" s="669" t="s">
        <v>790</v>
      </c>
    </row>
    <row r="5" spans="1:15" ht="13.8" x14ac:dyDescent="0.25">
      <c r="A5" s="690">
        <v>1</v>
      </c>
      <c r="B5" s="692" t="s">
        <v>748</v>
      </c>
      <c r="C5" s="685"/>
      <c r="D5" s="674"/>
      <c r="E5" s="675"/>
      <c r="F5" s="673"/>
      <c r="G5" s="695"/>
      <c r="H5" s="673"/>
      <c r="I5" s="695"/>
      <c r="L5" s="672" t="s">
        <v>755</v>
      </c>
      <c r="M5" s="672" t="s">
        <v>756</v>
      </c>
      <c r="N5" s="672" t="s">
        <v>757</v>
      </c>
      <c r="O5" s="672" t="s">
        <v>758</v>
      </c>
    </row>
    <row r="6" spans="1:15" ht="13.8" x14ac:dyDescent="0.25">
      <c r="A6" s="691"/>
      <c r="B6" s="693"/>
      <c r="C6" s="676"/>
      <c r="D6" s="366"/>
      <c r="E6" s="666"/>
      <c r="F6" s="668"/>
      <c r="G6" s="696"/>
      <c r="H6" s="668"/>
      <c r="I6" s="696"/>
      <c r="L6" s="679" t="s">
        <v>759</v>
      </c>
      <c r="M6" s="679" t="s">
        <v>766</v>
      </c>
      <c r="N6" s="679" t="s">
        <v>773</v>
      </c>
      <c r="O6" s="679" t="s">
        <v>780</v>
      </c>
    </row>
    <row r="7" spans="1:15" ht="13.8" x14ac:dyDescent="0.25">
      <c r="A7" s="691"/>
      <c r="B7" s="693"/>
      <c r="C7" s="676"/>
      <c r="D7" s="366"/>
      <c r="E7" s="667"/>
      <c r="F7" s="668"/>
      <c r="G7" s="696"/>
      <c r="H7" s="668"/>
      <c r="I7" s="696"/>
      <c r="L7" s="509" t="s">
        <v>760</v>
      </c>
      <c r="M7" s="509" t="s">
        <v>767</v>
      </c>
      <c r="N7" s="509" t="s">
        <v>774</v>
      </c>
      <c r="O7" s="509" t="s">
        <v>781</v>
      </c>
    </row>
    <row r="8" spans="1:15" ht="13.8" x14ac:dyDescent="0.25">
      <c r="A8" s="691"/>
      <c r="B8" s="693"/>
      <c r="C8" s="677"/>
      <c r="D8" s="681"/>
      <c r="E8" s="678"/>
      <c r="F8" s="671"/>
      <c r="G8" s="697"/>
      <c r="H8" s="671"/>
      <c r="I8" s="697"/>
      <c r="L8" s="509" t="s">
        <v>761</v>
      </c>
      <c r="M8" s="509" t="s">
        <v>768</v>
      </c>
      <c r="N8" s="509" t="s">
        <v>775</v>
      </c>
      <c r="O8" s="509" t="s">
        <v>782</v>
      </c>
    </row>
    <row r="9" spans="1:15" ht="13.8" x14ac:dyDescent="0.25">
      <c r="A9" s="691"/>
      <c r="B9" s="694"/>
      <c r="C9" s="686"/>
      <c r="D9" s="698"/>
      <c r="E9" s="699">
        <f>SUM(E5:E8)</f>
        <v>0</v>
      </c>
      <c r="F9" s="698"/>
      <c r="G9" s="698"/>
      <c r="H9" s="698"/>
      <c r="I9" s="698"/>
      <c r="L9" s="509" t="s">
        <v>762</v>
      </c>
      <c r="M9" s="509" t="s">
        <v>769</v>
      </c>
      <c r="N9" s="509" t="s">
        <v>776</v>
      </c>
      <c r="O9" s="509" t="s">
        <v>783</v>
      </c>
    </row>
    <row r="10" spans="1:15" ht="13.8" x14ac:dyDescent="0.25">
      <c r="A10" s="691"/>
      <c r="B10" s="693" t="s">
        <v>747</v>
      </c>
      <c r="C10" s="684"/>
      <c r="D10" s="668"/>
      <c r="E10" s="667"/>
      <c r="F10" s="668"/>
      <c r="G10" s="695"/>
      <c r="H10" s="668"/>
      <c r="I10" s="696"/>
      <c r="L10" s="509" t="s">
        <v>763</v>
      </c>
      <c r="M10" s="509" t="s">
        <v>770</v>
      </c>
      <c r="N10" s="509" t="s">
        <v>777</v>
      </c>
      <c r="O10" s="509" t="s">
        <v>784</v>
      </c>
    </row>
    <row r="11" spans="1:15" ht="13.8" x14ac:dyDescent="0.25">
      <c r="A11" s="691"/>
      <c r="B11" s="693"/>
      <c r="C11" s="676"/>
      <c r="D11" s="668"/>
      <c r="E11" s="667"/>
      <c r="F11" s="668"/>
      <c r="G11" s="696"/>
      <c r="H11" s="668"/>
      <c r="I11" s="696"/>
      <c r="L11" s="509" t="s">
        <v>764</v>
      </c>
      <c r="M11" s="509" t="s">
        <v>771</v>
      </c>
      <c r="N11" s="509" t="s">
        <v>778</v>
      </c>
      <c r="O11" s="509" t="s">
        <v>785</v>
      </c>
    </row>
    <row r="12" spans="1:15" ht="13.8" x14ac:dyDescent="0.25">
      <c r="A12" s="691"/>
      <c r="B12" s="693"/>
      <c r="C12" s="676"/>
      <c r="D12" s="668"/>
      <c r="E12" s="667"/>
      <c r="F12" s="668"/>
      <c r="G12" s="696"/>
      <c r="H12" s="668"/>
      <c r="I12" s="696"/>
      <c r="L12" s="680" t="s">
        <v>765</v>
      </c>
      <c r="M12" s="680" t="s">
        <v>772</v>
      </c>
      <c r="N12" s="680" t="s">
        <v>779</v>
      </c>
      <c r="O12" s="680" t="s">
        <v>786</v>
      </c>
    </row>
    <row r="13" spans="1:15" ht="13.8" x14ac:dyDescent="0.25">
      <c r="A13" s="691"/>
      <c r="B13" s="693"/>
      <c r="C13" s="677"/>
      <c r="D13" s="671"/>
      <c r="E13" s="678"/>
      <c r="F13" s="671"/>
      <c r="G13" s="697"/>
      <c r="H13" s="671"/>
      <c r="I13" s="697"/>
    </row>
    <row r="14" spans="1:15" ht="13.8" x14ac:dyDescent="0.25">
      <c r="A14" s="691"/>
      <c r="B14" s="694"/>
      <c r="C14" s="686"/>
      <c r="D14" s="686"/>
      <c r="E14" s="687">
        <f>SUM(E10:E13)</f>
        <v>0</v>
      </c>
      <c r="F14" s="686"/>
      <c r="G14" s="686"/>
      <c r="H14" s="686"/>
      <c r="I14" s="686"/>
    </row>
    <row r="15" spans="1:15" ht="14.4" thickBot="1" x14ac:dyDescent="0.3">
      <c r="A15" s="688"/>
      <c r="B15" s="688"/>
      <c r="C15" s="688"/>
      <c r="D15" s="688"/>
      <c r="E15" s="689">
        <f>E9+E14</f>
        <v>0</v>
      </c>
      <c r="F15" s="701"/>
      <c r="G15" s="688"/>
      <c r="H15" s="688"/>
      <c r="I15" s="688"/>
    </row>
    <row r="16" spans="1:15" ht="13.8" x14ac:dyDescent="0.25">
      <c r="A16" s="690">
        <f>A5+1</f>
        <v>2</v>
      </c>
      <c r="B16" s="692" t="s">
        <v>748</v>
      </c>
      <c r="C16" s="685"/>
      <c r="D16" s="674"/>
      <c r="E16" s="675"/>
      <c r="F16" s="673"/>
      <c r="G16" s="695"/>
      <c r="H16" s="673"/>
      <c r="I16" s="695"/>
    </row>
    <row r="17" spans="1:9" ht="13.8" x14ac:dyDescent="0.25">
      <c r="A17" s="691"/>
      <c r="B17" s="693"/>
      <c r="C17" s="676"/>
      <c r="D17" s="366"/>
      <c r="E17" s="666"/>
      <c r="F17" s="668"/>
      <c r="G17" s="696"/>
      <c r="H17" s="668"/>
      <c r="I17" s="696"/>
    </row>
    <row r="18" spans="1:9" ht="13.8" x14ac:dyDescent="0.25">
      <c r="A18" s="691"/>
      <c r="B18" s="693"/>
      <c r="C18" s="676"/>
      <c r="D18" s="366"/>
      <c r="E18" s="667"/>
      <c r="F18" s="668"/>
      <c r="G18" s="696"/>
      <c r="H18" s="668"/>
      <c r="I18" s="696"/>
    </row>
    <row r="19" spans="1:9" ht="13.8" x14ac:dyDescent="0.25">
      <c r="A19" s="691"/>
      <c r="B19" s="693"/>
      <c r="C19" s="677"/>
      <c r="D19" s="681"/>
      <c r="E19" s="678"/>
      <c r="F19" s="671"/>
      <c r="G19" s="697"/>
      <c r="H19" s="671"/>
      <c r="I19" s="697"/>
    </row>
    <row r="20" spans="1:9" ht="13.8" x14ac:dyDescent="0.25">
      <c r="A20" s="691"/>
      <c r="B20" s="694"/>
      <c r="C20" s="686"/>
      <c r="D20" s="686"/>
      <c r="E20" s="699">
        <f>SUM(E16:E19)</f>
        <v>0</v>
      </c>
      <c r="F20" s="698"/>
      <c r="G20" s="698"/>
      <c r="H20" s="698"/>
      <c r="I20" s="698"/>
    </row>
    <row r="21" spans="1:9" ht="13.8" x14ac:dyDescent="0.25">
      <c r="A21" s="691"/>
      <c r="B21" s="693" t="s">
        <v>747</v>
      </c>
      <c r="C21" s="684"/>
      <c r="D21" s="682"/>
      <c r="E21" s="667"/>
      <c r="F21" s="668"/>
      <c r="G21" s="695"/>
      <c r="H21" s="668"/>
      <c r="I21" s="696"/>
    </row>
    <row r="22" spans="1:9" ht="13.8" x14ac:dyDescent="0.25">
      <c r="A22" s="691"/>
      <c r="B22" s="693"/>
      <c r="C22" s="676"/>
      <c r="D22" s="668"/>
      <c r="E22" s="667"/>
      <c r="F22" s="668"/>
      <c r="G22" s="696"/>
      <c r="H22" s="668"/>
      <c r="I22" s="696"/>
    </row>
    <row r="23" spans="1:9" ht="13.8" x14ac:dyDescent="0.25">
      <c r="A23" s="691"/>
      <c r="B23" s="693"/>
      <c r="C23" s="676"/>
      <c r="D23" s="668"/>
      <c r="E23" s="667"/>
      <c r="F23" s="668"/>
      <c r="G23" s="696"/>
      <c r="H23" s="668"/>
      <c r="I23" s="696"/>
    </row>
    <row r="24" spans="1:9" ht="13.8" x14ac:dyDescent="0.25">
      <c r="A24" s="691"/>
      <c r="B24" s="693"/>
      <c r="C24" s="677"/>
      <c r="D24" s="671"/>
      <c r="E24" s="678"/>
      <c r="F24" s="671"/>
      <c r="G24" s="697"/>
      <c r="H24" s="671"/>
      <c r="I24" s="697"/>
    </row>
    <row r="25" spans="1:9" ht="13.8" x14ac:dyDescent="0.25">
      <c r="A25" s="691"/>
      <c r="B25" s="694"/>
      <c r="C25" s="686"/>
      <c r="D25" s="686"/>
      <c r="E25" s="687">
        <f>SUM(E21:E24)</f>
        <v>0</v>
      </c>
      <c r="F25" s="686"/>
      <c r="G25" s="686"/>
      <c r="H25" s="686"/>
      <c r="I25" s="686"/>
    </row>
    <row r="26" spans="1:9" ht="14.4" thickBot="1" x14ac:dyDescent="0.3">
      <c r="A26" s="688"/>
      <c r="B26" s="688"/>
      <c r="C26" s="688"/>
      <c r="D26" s="688"/>
      <c r="E26" s="689">
        <f>E20+E25</f>
        <v>0</v>
      </c>
      <c r="F26" s="688"/>
      <c r="G26" s="688"/>
      <c r="H26" s="688"/>
      <c r="I26" s="688"/>
    </row>
    <row r="27" spans="1:9" ht="13.8" x14ac:dyDescent="0.25">
      <c r="A27" s="690">
        <f>A16+1</f>
        <v>3</v>
      </c>
      <c r="B27" s="692" t="s">
        <v>748</v>
      </c>
      <c r="C27" s="685"/>
      <c r="D27" s="674"/>
      <c r="E27" s="675"/>
      <c r="F27" s="673"/>
      <c r="G27" s="695"/>
      <c r="H27" s="673"/>
      <c r="I27" s="673"/>
    </row>
    <row r="28" spans="1:9" ht="13.8" x14ac:dyDescent="0.25">
      <c r="A28" s="691"/>
      <c r="B28" s="693"/>
      <c r="C28" s="676"/>
      <c r="D28" s="366"/>
      <c r="E28" s="666"/>
      <c r="F28" s="668"/>
      <c r="G28" s="696"/>
      <c r="H28" s="668"/>
      <c r="I28" s="668"/>
    </row>
    <row r="29" spans="1:9" ht="13.8" x14ac:dyDescent="0.25">
      <c r="A29" s="691"/>
      <c r="B29" s="693"/>
      <c r="C29" s="676"/>
      <c r="D29" s="366"/>
      <c r="E29" s="667"/>
      <c r="F29" s="668"/>
      <c r="G29" s="696"/>
      <c r="H29" s="668"/>
      <c r="I29" s="668"/>
    </row>
    <row r="30" spans="1:9" ht="13.8" x14ac:dyDescent="0.25">
      <c r="A30" s="691"/>
      <c r="B30" s="693"/>
      <c r="C30" s="677"/>
      <c r="D30" s="681"/>
      <c r="E30" s="678"/>
      <c r="F30" s="671"/>
      <c r="G30" s="697"/>
      <c r="H30" s="671"/>
      <c r="I30" s="671"/>
    </row>
    <row r="31" spans="1:9" ht="13.8" x14ac:dyDescent="0.25">
      <c r="A31" s="691"/>
      <c r="B31" s="694"/>
      <c r="C31" s="686"/>
      <c r="D31" s="686"/>
      <c r="E31" s="687">
        <f>SUM(E27:E30)</f>
        <v>0</v>
      </c>
      <c r="F31" s="698"/>
      <c r="G31" s="698"/>
      <c r="H31" s="698"/>
      <c r="I31" s="686"/>
    </row>
    <row r="32" spans="1:9" ht="13.8" x14ac:dyDescent="0.25">
      <c r="A32" s="691"/>
      <c r="B32" s="693" t="s">
        <v>747</v>
      </c>
      <c r="C32" s="684"/>
      <c r="D32" s="682"/>
      <c r="E32" s="683"/>
      <c r="F32" s="668"/>
      <c r="G32" s="695"/>
      <c r="H32" s="668"/>
      <c r="I32" s="682"/>
    </row>
    <row r="33" spans="1:9" ht="13.8" x14ac:dyDescent="0.25">
      <c r="A33" s="691"/>
      <c r="B33" s="693"/>
      <c r="C33" s="676"/>
      <c r="D33" s="668"/>
      <c r="E33" s="667"/>
      <c r="F33" s="668"/>
      <c r="G33" s="696"/>
      <c r="H33" s="668"/>
      <c r="I33" s="668"/>
    </row>
    <row r="34" spans="1:9" ht="13.8" x14ac:dyDescent="0.25">
      <c r="A34" s="691"/>
      <c r="B34" s="693"/>
      <c r="C34" s="676"/>
      <c r="D34" s="668"/>
      <c r="E34" s="667"/>
      <c r="F34" s="668"/>
      <c r="G34" s="696"/>
      <c r="H34" s="668"/>
      <c r="I34" s="668"/>
    </row>
    <row r="35" spans="1:9" ht="13.8" x14ac:dyDescent="0.25">
      <c r="A35" s="691"/>
      <c r="B35" s="693"/>
      <c r="C35" s="677"/>
      <c r="D35" s="671"/>
      <c r="E35" s="678"/>
      <c r="F35" s="671"/>
      <c r="G35" s="697"/>
      <c r="H35" s="671"/>
      <c r="I35" s="671"/>
    </row>
    <row r="36" spans="1:9" ht="13.8" x14ac:dyDescent="0.25">
      <c r="A36" s="691"/>
      <c r="B36" s="694"/>
      <c r="C36" s="686"/>
      <c r="D36" s="686"/>
      <c r="E36" s="687">
        <f>SUM(E32:E35)</f>
        <v>0</v>
      </c>
      <c r="F36" s="686"/>
      <c r="G36" s="686"/>
      <c r="H36" s="686"/>
      <c r="I36" s="686"/>
    </row>
    <row r="37" spans="1:9" ht="14.4" thickBot="1" x14ac:dyDescent="0.3">
      <c r="A37" s="688"/>
      <c r="B37" s="688"/>
      <c r="C37" s="688"/>
      <c r="D37" s="688"/>
      <c r="E37" s="689">
        <f>E31+E36</f>
        <v>0</v>
      </c>
      <c r="F37" s="688"/>
      <c r="G37" s="688"/>
      <c r="H37" s="688"/>
      <c r="I37" s="688"/>
    </row>
    <row r="38" spans="1:9" ht="13.8" x14ac:dyDescent="0.25">
      <c r="A38" s="690">
        <f>A27+1</f>
        <v>4</v>
      </c>
      <c r="B38" s="692" t="s">
        <v>748</v>
      </c>
      <c r="C38" s="685"/>
      <c r="D38" s="674"/>
      <c r="E38" s="675"/>
      <c r="F38" s="673"/>
      <c r="G38" s="695"/>
      <c r="H38" s="673"/>
      <c r="I38" s="673"/>
    </row>
    <row r="39" spans="1:9" ht="13.8" x14ac:dyDescent="0.25">
      <c r="A39" s="691"/>
      <c r="B39" s="693"/>
      <c r="C39" s="676"/>
      <c r="D39" s="366"/>
      <c r="E39" s="666"/>
      <c r="F39" s="668"/>
      <c r="G39" s="696"/>
      <c r="H39" s="668"/>
      <c r="I39" s="668"/>
    </row>
    <row r="40" spans="1:9" ht="13.8" x14ac:dyDescent="0.25">
      <c r="A40" s="691"/>
      <c r="B40" s="693"/>
      <c r="C40" s="676"/>
      <c r="D40" s="366"/>
      <c r="E40" s="667"/>
      <c r="F40" s="668"/>
      <c r="G40" s="696"/>
      <c r="H40" s="668"/>
      <c r="I40" s="668"/>
    </row>
    <row r="41" spans="1:9" ht="13.8" x14ac:dyDescent="0.25">
      <c r="A41" s="691"/>
      <c r="B41" s="693"/>
      <c r="C41" s="677"/>
      <c r="D41" s="681"/>
      <c r="E41" s="678"/>
      <c r="F41" s="671"/>
      <c r="G41" s="697"/>
      <c r="H41" s="671"/>
      <c r="I41" s="671"/>
    </row>
    <row r="42" spans="1:9" ht="13.8" x14ac:dyDescent="0.25">
      <c r="A42" s="691"/>
      <c r="B42" s="694"/>
      <c r="C42" s="686"/>
      <c r="D42" s="686"/>
      <c r="E42" s="687">
        <f>SUM(E38:E41)</f>
        <v>0</v>
      </c>
      <c r="F42" s="698"/>
      <c r="G42" s="698"/>
      <c r="H42" s="698"/>
      <c r="I42" s="686"/>
    </row>
    <row r="43" spans="1:9" ht="13.8" x14ac:dyDescent="0.25">
      <c r="A43" s="691"/>
      <c r="B43" s="693" t="s">
        <v>747</v>
      </c>
      <c r="C43" s="684"/>
      <c r="D43" s="682"/>
      <c r="E43" s="683"/>
      <c r="F43" s="668"/>
      <c r="G43" s="695"/>
      <c r="H43" s="668"/>
      <c r="I43" s="682"/>
    </row>
    <row r="44" spans="1:9" ht="13.8" x14ac:dyDescent="0.25">
      <c r="A44" s="691"/>
      <c r="B44" s="693"/>
      <c r="C44" s="676"/>
      <c r="D44" s="668"/>
      <c r="E44" s="667"/>
      <c r="F44" s="668"/>
      <c r="G44" s="696"/>
      <c r="H44" s="668"/>
      <c r="I44" s="668"/>
    </row>
    <row r="45" spans="1:9" ht="13.8" x14ac:dyDescent="0.25">
      <c r="A45" s="691"/>
      <c r="B45" s="693"/>
      <c r="C45" s="676"/>
      <c r="D45" s="668"/>
      <c r="E45" s="667"/>
      <c r="F45" s="668"/>
      <c r="G45" s="696"/>
      <c r="H45" s="668"/>
      <c r="I45" s="668"/>
    </row>
    <row r="46" spans="1:9" ht="13.8" x14ac:dyDescent="0.25">
      <c r="A46" s="691"/>
      <c r="B46" s="693"/>
      <c r="C46" s="677"/>
      <c r="D46" s="671"/>
      <c r="E46" s="678"/>
      <c r="F46" s="671"/>
      <c r="G46" s="697"/>
      <c r="H46" s="671"/>
      <c r="I46" s="671"/>
    </row>
    <row r="47" spans="1:9" ht="13.8" x14ac:dyDescent="0.25">
      <c r="A47" s="691"/>
      <c r="B47" s="694"/>
      <c r="C47" s="686"/>
      <c r="D47" s="686"/>
      <c r="E47" s="687">
        <f>SUM(E43:E46)</f>
        <v>0</v>
      </c>
      <c r="F47" s="686"/>
      <c r="G47" s="686"/>
      <c r="H47" s="686"/>
      <c r="I47" s="686"/>
    </row>
    <row r="48" spans="1:9" ht="14.4" thickBot="1" x14ac:dyDescent="0.3">
      <c r="A48" s="688"/>
      <c r="B48" s="688"/>
      <c r="C48" s="688"/>
      <c r="D48" s="688"/>
      <c r="E48" s="689">
        <f>E42+E47</f>
        <v>0</v>
      </c>
      <c r="F48" s="688"/>
      <c r="G48" s="688"/>
      <c r="H48" s="688"/>
      <c r="I48" s="688"/>
    </row>
    <row r="49" spans="1:9" ht="13.8" x14ac:dyDescent="0.25">
      <c r="A49" s="690">
        <f>A38+1</f>
        <v>5</v>
      </c>
      <c r="B49" s="692" t="s">
        <v>748</v>
      </c>
      <c r="C49" s="685"/>
      <c r="D49" s="674"/>
      <c r="E49" s="675"/>
      <c r="F49" s="673"/>
      <c r="G49" s="695"/>
      <c r="H49" s="673"/>
      <c r="I49" s="673"/>
    </row>
    <row r="50" spans="1:9" ht="13.8" x14ac:dyDescent="0.25">
      <c r="A50" s="691"/>
      <c r="B50" s="693"/>
      <c r="C50" s="676"/>
      <c r="D50" s="366"/>
      <c r="E50" s="666"/>
      <c r="F50" s="668"/>
      <c r="G50" s="696"/>
      <c r="H50" s="668"/>
      <c r="I50" s="668"/>
    </row>
    <row r="51" spans="1:9" ht="13.8" x14ac:dyDescent="0.25">
      <c r="A51" s="691"/>
      <c r="B51" s="693"/>
      <c r="C51" s="676"/>
      <c r="D51" s="366"/>
      <c r="E51" s="667"/>
      <c r="F51" s="668"/>
      <c r="G51" s="696"/>
      <c r="H51" s="668"/>
      <c r="I51" s="668"/>
    </row>
    <row r="52" spans="1:9" ht="13.8" x14ac:dyDescent="0.25">
      <c r="A52" s="691"/>
      <c r="B52" s="693"/>
      <c r="C52" s="677"/>
      <c r="D52" s="681"/>
      <c r="E52" s="678"/>
      <c r="F52" s="671"/>
      <c r="G52" s="697"/>
      <c r="H52" s="671"/>
      <c r="I52" s="671"/>
    </row>
    <row r="53" spans="1:9" ht="13.8" x14ac:dyDescent="0.25">
      <c r="A53" s="691"/>
      <c r="B53" s="694"/>
      <c r="C53" s="686"/>
      <c r="D53" s="686"/>
      <c r="E53" s="687">
        <f>SUM(E49:E52)</f>
        <v>0</v>
      </c>
      <c r="F53" s="698"/>
      <c r="G53" s="698"/>
      <c r="H53" s="698"/>
      <c r="I53" s="686"/>
    </row>
    <row r="54" spans="1:9" ht="13.8" x14ac:dyDescent="0.25">
      <c r="A54" s="691"/>
      <c r="B54" s="693" t="s">
        <v>747</v>
      </c>
      <c r="C54" s="684"/>
      <c r="D54" s="682"/>
      <c r="E54" s="683"/>
      <c r="F54" s="668"/>
      <c r="G54" s="695"/>
      <c r="H54" s="668"/>
      <c r="I54" s="682"/>
    </row>
    <row r="55" spans="1:9" ht="13.8" x14ac:dyDescent="0.25">
      <c r="A55" s="691"/>
      <c r="B55" s="693"/>
      <c r="C55" s="676"/>
      <c r="D55" s="668"/>
      <c r="E55" s="667"/>
      <c r="F55" s="668"/>
      <c r="G55" s="696"/>
      <c r="H55" s="668"/>
      <c r="I55" s="668"/>
    </row>
    <row r="56" spans="1:9" ht="13.8" x14ac:dyDescent="0.25">
      <c r="A56" s="691"/>
      <c r="B56" s="693"/>
      <c r="C56" s="676"/>
      <c r="D56" s="668"/>
      <c r="E56" s="667"/>
      <c r="F56" s="668"/>
      <c r="G56" s="696"/>
      <c r="H56" s="668"/>
      <c r="I56" s="668"/>
    </row>
    <row r="57" spans="1:9" ht="13.8" x14ac:dyDescent="0.25">
      <c r="A57" s="691"/>
      <c r="B57" s="693"/>
      <c r="C57" s="677"/>
      <c r="D57" s="671"/>
      <c r="E57" s="678"/>
      <c r="F57" s="671"/>
      <c r="G57" s="697"/>
      <c r="H57" s="671"/>
      <c r="I57" s="671"/>
    </row>
    <row r="58" spans="1:9" ht="13.8" x14ac:dyDescent="0.25">
      <c r="A58" s="691"/>
      <c r="B58" s="694"/>
      <c r="C58" s="686"/>
      <c r="D58" s="686"/>
      <c r="E58" s="687">
        <f>SUM(E54:E57)</f>
        <v>0</v>
      </c>
      <c r="F58" s="686"/>
      <c r="G58" s="686"/>
      <c r="H58" s="686"/>
      <c r="I58" s="686"/>
    </row>
    <row r="59" spans="1:9" ht="14.4" thickBot="1" x14ac:dyDescent="0.3">
      <c r="A59" s="688"/>
      <c r="B59" s="688"/>
      <c r="C59" s="688"/>
      <c r="D59" s="688"/>
      <c r="E59" s="689">
        <f>E53+E58</f>
        <v>0</v>
      </c>
      <c r="F59" s="688"/>
      <c r="G59" s="688"/>
      <c r="H59" s="688"/>
      <c r="I59" s="688"/>
    </row>
    <row r="60" spans="1:9" ht="13.8" x14ac:dyDescent="0.25">
      <c r="A60" s="690">
        <f>A49+1</f>
        <v>6</v>
      </c>
      <c r="B60" s="692" t="s">
        <v>748</v>
      </c>
      <c r="C60" s="685"/>
      <c r="D60" s="674"/>
      <c r="E60" s="675"/>
      <c r="F60" s="673"/>
      <c r="G60" s="695"/>
      <c r="H60" s="673"/>
      <c r="I60" s="673"/>
    </row>
    <row r="61" spans="1:9" ht="13.8" x14ac:dyDescent="0.25">
      <c r="A61" s="691"/>
      <c r="B61" s="693"/>
      <c r="C61" s="676"/>
      <c r="D61" s="366"/>
      <c r="E61" s="666"/>
      <c r="F61" s="668"/>
      <c r="G61" s="696"/>
      <c r="H61" s="668"/>
      <c r="I61" s="668"/>
    </row>
    <row r="62" spans="1:9" ht="13.8" x14ac:dyDescent="0.25">
      <c r="A62" s="691"/>
      <c r="B62" s="693"/>
      <c r="C62" s="676"/>
      <c r="D62" s="366"/>
      <c r="E62" s="667"/>
      <c r="F62" s="668"/>
      <c r="G62" s="696"/>
      <c r="H62" s="668"/>
      <c r="I62" s="668"/>
    </row>
    <row r="63" spans="1:9" ht="13.8" x14ac:dyDescent="0.25">
      <c r="A63" s="691"/>
      <c r="B63" s="693"/>
      <c r="C63" s="677"/>
      <c r="D63" s="681"/>
      <c r="E63" s="678"/>
      <c r="F63" s="671"/>
      <c r="G63" s="697"/>
      <c r="H63" s="671"/>
      <c r="I63" s="671"/>
    </row>
    <row r="64" spans="1:9" ht="13.8" x14ac:dyDescent="0.25">
      <c r="A64" s="691"/>
      <c r="B64" s="694"/>
      <c r="C64" s="686"/>
      <c r="D64" s="686"/>
      <c r="E64" s="687">
        <f>SUM(E60:E63)</f>
        <v>0</v>
      </c>
      <c r="F64" s="698"/>
      <c r="G64" s="698"/>
      <c r="H64" s="698"/>
      <c r="I64" s="686"/>
    </row>
    <row r="65" spans="1:9" ht="13.8" x14ac:dyDescent="0.25">
      <c r="A65" s="691"/>
      <c r="B65" s="693" t="s">
        <v>747</v>
      </c>
      <c r="C65" s="684"/>
      <c r="D65" s="682"/>
      <c r="E65" s="683"/>
      <c r="F65" s="668"/>
      <c r="G65" s="695"/>
      <c r="H65" s="668"/>
      <c r="I65" s="682"/>
    </row>
    <row r="66" spans="1:9" ht="13.8" x14ac:dyDescent="0.25">
      <c r="A66" s="691"/>
      <c r="B66" s="693"/>
      <c r="C66" s="676"/>
      <c r="D66" s="668"/>
      <c r="E66" s="667"/>
      <c r="F66" s="668"/>
      <c r="G66" s="696"/>
      <c r="H66" s="668"/>
      <c r="I66" s="668"/>
    </row>
    <row r="67" spans="1:9" ht="13.8" x14ac:dyDescent="0.25">
      <c r="A67" s="691"/>
      <c r="B67" s="693"/>
      <c r="C67" s="676"/>
      <c r="D67" s="668"/>
      <c r="E67" s="667"/>
      <c r="F67" s="668"/>
      <c r="G67" s="696"/>
      <c r="H67" s="668"/>
      <c r="I67" s="668"/>
    </row>
    <row r="68" spans="1:9" ht="13.8" x14ac:dyDescent="0.25">
      <c r="A68" s="691"/>
      <c r="B68" s="693"/>
      <c r="C68" s="677"/>
      <c r="D68" s="671"/>
      <c r="E68" s="678"/>
      <c r="F68" s="671"/>
      <c r="G68" s="697"/>
      <c r="H68" s="671"/>
      <c r="I68" s="671"/>
    </row>
    <row r="69" spans="1:9" ht="13.8" x14ac:dyDescent="0.25">
      <c r="A69" s="691"/>
      <c r="B69" s="694"/>
      <c r="C69" s="686"/>
      <c r="D69" s="686"/>
      <c r="E69" s="687">
        <f>SUM(E65:E68)</f>
        <v>0</v>
      </c>
      <c r="F69" s="686"/>
      <c r="G69" s="686"/>
      <c r="H69" s="686"/>
      <c r="I69" s="686"/>
    </row>
    <row r="70" spans="1:9" ht="14.4" thickBot="1" x14ac:dyDescent="0.3">
      <c r="A70" s="688"/>
      <c r="B70" s="688"/>
      <c r="C70" s="688"/>
      <c r="D70" s="688"/>
      <c r="E70" s="689">
        <f>E64+E69</f>
        <v>0</v>
      </c>
      <c r="F70" s="688"/>
      <c r="G70" s="688"/>
      <c r="H70" s="688"/>
      <c r="I70" s="688"/>
    </row>
    <row r="71" spans="1:9" ht="13.8" x14ac:dyDescent="0.25">
      <c r="A71" s="690">
        <f>A60+1</f>
        <v>7</v>
      </c>
      <c r="B71" s="692" t="s">
        <v>748</v>
      </c>
      <c r="C71" s="685"/>
      <c r="D71" s="674"/>
      <c r="E71" s="675"/>
      <c r="F71" s="673"/>
      <c r="G71" s="695"/>
      <c r="H71" s="673"/>
      <c r="I71" s="673"/>
    </row>
    <row r="72" spans="1:9" ht="13.8" x14ac:dyDescent="0.25">
      <c r="A72" s="691"/>
      <c r="B72" s="693"/>
      <c r="C72" s="676"/>
      <c r="D72" s="366"/>
      <c r="E72" s="666"/>
      <c r="F72" s="668"/>
      <c r="G72" s="696"/>
      <c r="H72" s="668"/>
      <c r="I72" s="668"/>
    </row>
    <row r="73" spans="1:9" ht="13.8" x14ac:dyDescent="0.25">
      <c r="A73" s="691"/>
      <c r="B73" s="693"/>
      <c r="C73" s="676"/>
      <c r="D73" s="366"/>
      <c r="E73" s="667"/>
      <c r="F73" s="668"/>
      <c r="G73" s="696"/>
      <c r="H73" s="668"/>
      <c r="I73" s="668"/>
    </row>
    <row r="74" spans="1:9" ht="13.8" x14ac:dyDescent="0.25">
      <c r="A74" s="691"/>
      <c r="B74" s="693"/>
      <c r="C74" s="677"/>
      <c r="D74" s="681"/>
      <c r="E74" s="678"/>
      <c r="F74" s="671"/>
      <c r="G74" s="697"/>
      <c r="H74" s="671"/>
      <c r="I74" s="671"/>
    </row>
    <row r="75" spans="1:9" ht="13.8" x14ac:dyDescent="0.25">
      <c r="A75" s="691"/>
      <c r="B75" s="694"/>
      <c r="C75" s="686"/>
      <c r="D75" s="686"/>
      <c r="E75" s="687">
        <f>SUM(E71:E74)</f>
        <v>0</v>
      </c>
      <c r="F75" s="698"/>
      <c r="G75" s="698"/>
      <c r="H75" s="698"/>
      <c r="I75" s="686"/>
    </row>
    <row r="76" spans="1:9" ht="13.8" x14ac:dyDescent="0.25">
      <c r="A76" s="691"/>
      <c r="B76" s="693" t="s">
        <v>747</v>
      </c>
      <c r="C76" s="684"/>
      <c r="D76" s="682"/>
      <c r="E76" s="683"/>
      <c r="F76" s="668"/>
      <c r="G76" s="695"/>
      <c r="H76" s="668"/>
      <c r="I76" s="682"/>
    </row>
    <row r="77" spans="1:9" ht="13.8" x14ac:dyDescent="0.25">
      <c r="A77" s="691"/>
      <c r="B77" s="693"/>
      <c r="C77" s="676"/>
      <c r="D77" s="668"/>
      <c r="E77" s="667"/>
      <c r="F77" s="668"/>
      <c r="G77" s="696"/>
      <c r="H77" s="668"/>
      <c r="I77" s="668"/>
    </row>
    <row r="78" spans="1:9" ht="13.8" x14ac:dyDescent="0.25">
      <c r="A78" s="691"/>
      <c r="B78" s="693"/>
      <c r="C78" s="676"/>
      <c r="D78" s="668"/>
      <c r="E78" s="667"/>
      <c r="F78" s="668"/>
      <c r="G78" s="696"/>
      <c r="H78" s="668"/>
      <c r="I78" s="668"/>
    </row>
    <row r="79" spans="1:9" ht="13.8" x14ac:dyDescent="0.25">
      <c r="A79" s="691"/>
      <c r="B79" s="693"/>
      <c r="C79" s="677"/>
      <c r="D79" s="671"/>
      <c r="E79" s="678"/>
      <c r="F79" s="671"/>
      <c r="G79" s="697"/>
      <c r="H79" s="671"/>
      <c r="I79" s="671"/>
    </row>
    <row r="80" spans="1:9" ht="13.8" x14ac:dyDescent="0.25">
      <c r="A80" s="691"/>
      <c r="B80" s="694"/>
      <c r="C80" s="686"/>
      <c r="D80" s="686"/>
      <c r="E80" s="687">
        <f>SUM(E76:E79)</f>
        <v>0</v>
      </c>
      <c r="F80" s="686"/>
      <c r="G80" s="686"/>
      <c r="H80" s="686"/>
      <c r="I80" s="686"/>
    </row>
    <row r="81" spans="1:9" ht="14.4" thickBot="1" x14ac:dyDescent="0.3">
      <c r="A81" s="688"/>
      <c r="B81" s="688"/>
      <c r="C81" s="688"/>
      <c r="D81" s="688"/>
      <c r="E81" s="689">
        <f>E75+E80</f>
        <v>0</v>
      </c>
      <c r="F81" s="688"/>
      <c r="G81" s="688"/>
      <c r="H81" s="688"/>
      <c r="I81" s="688"/>
    </row>
    <row r="82" spans="1:9" ht="13.8" x14ac:dyDescent="0.25">
      <c r="A82" s="690">
        <f>A71+1</f>
        <v>8</v>
      </c>
      <c r="B82" s="692" t="s">
        <v>748</v>
      </c>
      <c r="C82" s="685"/>
      <c r="D82" s="674"/>
      <c r="E82" s="675"/>
      <c r="F82" s="673"/>
      <c r="G82" s="695"/>
      <c r="H82" s="673"/>
      <c r="I82" s="673"/>
    </row>
    <row r="83" spans="1:9" ht="13.8" x14ac:dyDescent="0.25">
      <c r="A83" s="691"/>
      <c r="B83" s="693"/>
      <c r="C83" s="676"/>
      <c r="D83" s="366"/>
      <c r="E83" s="666"/>
      <c r="F83" s="668"/>
      <c r="G83" s="696"/>
      <c r="H83" s="668"/>
      <c r="I83" s="668"/>
    </row>
    <row r="84" spans="1:9" ht="13.8" x14ac:dyDescent="0.25">
      <c r="A84" s="691"/>
      <c r="B84" s="693"/>
      <c r="C84" s="676"/>
      <c r="D84" s="366"/>
      <c r="E84" s="667"/>
      <c r="F84" s="668"/>
      <c r="G84" s="696"/>
      <c r="H84" s="668"/>
      <c r="I84" s="668"/>
    </row>
    <row r="85" spans="1:9" ht="13.8" x14ac:dyDescent="0.25">
      <c r="A85" s="691"/>
      <c r="B85" s="693"/>
      <c r="C85" s="677"/>
      <c r="D85" s="681"/>
      <c r="E85" s="678"/>
      <c r="F85" s="671"/>
      <c r="G85" s="697"/>
      <c r="H85" s="671"/>
      <c r="I85" s="671"/>
    </row>
    <row r="86" spans="1:9" ht="13.8" x14ac:dyDescent="0.25">
      <c r="A86" s="691"/>
      <c r="B86" s="694"/>
      <c r="C86" s="686"/>
      <c r="D86" s="686"/>
      <c r="E86" s="687">
        <f>SUM(E82:E85)</f>
        <v>0</v>
      </c>
      <c r="F86" s="698"/>
      <c r="G86" s="698"/>
      <c r="H86" s="698"/>
      <c r="I86" s="686"/>
    </row>
    <row r="87" spans="1:9" ht="13.8" x14ac:dyDescent="0.25">
      <c r="A87" s="691"/>
      <c r="B87" s="693" t="s">
        <v>747</v>
      </c>
      <c r="C87" s="684"/>
      <c r="D87" s="682"/>
      <c r="E87" s="683"/>
      <c r="F87" s="668"/>
      <c r="G87" s="695"/>
      <c r="H87" s="668"/>
      <c r="I87" s="682"/>
    </row>
    <row r="88" spans="1:9" ht="13.8" x14ac:dyDescent="0.25">
      <c r="A88" s="691"/>
      <c r="B88" s="693"/>
      <c r="C88" s="676"/>
      <c r="D88" s="668"/>
      <c r="E88" s="667"/>
      <c r="F88" s="668"/>
      <c r="G88" s="696"/>
      <c r="H88" s="668"/>
      <c r="I88" s="668"/>
    </row>
    <row r="89" spans="1:9" ht="13.8" x14ac:dyDescent="0.25">
      <c r="A89" s="691"/>
      <c r="B89" s="693"/>
      <c r="C89" s="676"/>
      <c r="D89" s="668"/>
      <c r="E89" s="667"/>
      <c r="F89" s="668"/>
      <c r="G89" s="696"/>
      <c r="H89" s="668"/>
      <c r="I89" s="668"/>
    </row>
    <row r="90" spans="1:9" ht="13.8" x14ac:dyDescent="0.25">
      <c r="A90" s="691"/>
      <c r="B90" s="693"/>
      <c r="C90" s="677"/>
      <c r="D90" s="671"/>
      <c r="E90" s="678"/>
      <c r="F90" s="671"/>
      <c r="G90" s="697"/>
      <c r="H90" s="671"/>
      <c r="I90" s="671"/>
    </row>
    <row r="91" spans="1:9" ht="13.8" x14ac:dyDescent="0.25">
      <c r="A91" s="691"/>
      <c r="B91" s="694"/>
      <c r="C91" s="686"/>
      <c r="D91" s="686"/>
      <c r="E91" s="687">
        <f>SUM(E87:E90)</f>
        <v>0</v>
      </c>
      <c r="F91" s="686"/>
      <c r="G91" s="686"/>
      <c r="H91" s="686"/>
      <c r="I91" s="686"/>
    </row>
    <row r="92" spans="1:9" ht="14.4" thickBot="1" x14ac:dyDescent="0.3">
      <c r="A92" s="688"/>
      <c r="B92" s="688"/>
      <c r="C92" s="688"/>
      <c r="D92" s="688"/>
      <c r="E92" s="689">
        <f>E86+E91</f>
        <v>0</v>
      </c>
      <c r="F92" s="688"/>
      <c r="G92" s="688"/>
      <c r="H92" s="688"/>
      <c r="I92" s="688"/>
    </row>
    <row r="93" spans="1:9" ht="13.8" x14ac:dyDescent="0.25">
      <c r="A93" s="690">
        <f>A82+1</f>
        <v>9</v>
      </c>
      <c r="B93" s="692" t="s">
        <v>748</v>
      </c>
      <c r="C93" s="685"/>
      <c r="D93" s="674"/>
      <c r="E93" s="675"/>
      <c r="F93" s="673"/>
      <c r="G93" s="695"/>
      <c r="H93" s="673"/>
      <c r="I93" s="673"/>
    </row>
    <row r="94" spans="1:9" ht="13.8" x14ac:dyDescent="0.25">
      <c r="A94" s="691"/>
      <c r="B94" s="693"/>
      <c r="C94" s="676"/>
      <c r="D94" s="366"/>
      <c r="E94" s="666"/>
      <c r="F94" s="668"/>
      <c r="G94" s="696"/>
      <c r="H94" s="668"/>
      <c r="I94" s="668"/>
    </row>
    <row r="95" spans="1:9" ht="13.8" x14ac:dyDescent="0.25">
      <c r="A95" s="691"/>
      <c r="B95" s="693"/>
      <c r="C95" s="676"/>
      <c r="D95" s="366"/>
      <c r="E95" s="667"/>
      <c r="F95" s="668"/>
      <c r="G95" s="696"/>
      <c r="H95" s="668"/>
      <c r="I95" s="668"/>
    </row>
    <row r="96" spans="1:9" ht="13.8" x14ac:dyDescent="0.25">
      <c r="A96" s="691"/>
      <c r="B96" s="693"/>
      <c r="C96" s="677"/>
      <c r="D96" s="681"/>
      <c r="E96" s="678"/>
      <c r="F96" s="671"/>
      <c r="G96" s="697"/>
      <c r="H96" s="671"/>
      <c r="I96" s="671"/>
    </row>
    <row r="97" spans="1:9" ht="13.8" x14ac:dyDescent="0.25">
      <c r="A97" s="691"/>
      <c r="B97" s="694"/>
      <c r="C97" s="686"/>
      <c r="D97" s="686"/>
      <c r="E97" s="687">
        <f>SUM(E93:E96)</f>
        <v>0</v>
      </c>
      <c r="F97" s="698"/>
      <c r="G97" s="698"/>
      <c r="H97" s="698"/>
      <c r="I97" s="686"/>
    </row>
    <row r="98" spans="1:9" ht="13.8" x14ac:dyDescent="0.25">
      <c r="A98" s="691"/>
      <c r="B98" s="693" t="s">
        <v>747</v>
      </c>
      <c r="C98" s="684"/>
      <c r="D98" s="682"/>
      <c r="E98" s="683"/>
      <c r="F98" s="668"/>
      <c r="G98" s="695"/>
      <c r="H98" s="668"/>
      <c r="I98" s="682"/>
    </row>
    <row r="99" spans="1:9" ht="13.8" x14ac:dyDescent="0.25">
      <c r="A99" s="691"/>
      <c r="B99" s="693"/>
      <c r="C99" s="676"/>
      <c r="D99" s="668"/>
      <c r="E99" s="667"/>
      <c r="F99" s="668"/>
      <c r="G99" s="696"/>
      <c r="H99" s="668"/>
      <c r="I99" s="668"/>
    </row>
    <row r="100" spans="1:9" ht="13.8" x14ac:dyDescent="0.25">
      <c r="A100" s="691"/>
      <c r="B100" s="693"/>
      <c r="C100" s="676"/>
      <c r="D100" s="668"/>
      <c r="E100" s="667"/>
      <c r="F100" s="668"/>
      <c r="G100" s="696"/>
      <c r="H100" s="668"/>
      <c r="I100" s="668"/>
    </row>
    <row r="101" spans="1:9" ht="13.8" x14ac:dyDescent="0.25">
      <c r="A101" s="691"/>
      <c r="B101" s="693"/>
      <c r="C101" s="677"/>
      <c r="D101" s="671"/>
      <c r="E101" s="678"/>
      <c r="F101" s="671"/>
      <c r="G101" s="697"/>
      <c r="H101" s="671"/>
      <c r="I101" s="671"/>
    </row>
    <row r="102" spans="1:9" ht="13.8" x14ac:dyDescent="0.25">
      <c r="A102" s="691"/>
      <c r="B102" s="694"/>
      <c r="C102" s="686"/>
      <c r="D102" s="686"/>
      <c r="E102" s="687">
        <f>SUM(E98:E101)</f>
        <v>0</v>
      </c>
      <c r="F102" s="686"/>
      <c r="G102" s="686"/>
      <c r="H102" s="686"/>
      <c r="I102" s="686"/>
    </row>
    <row r="103" spans="1:9" ht="14.4" thickBot="1" x14ac:dyDescent="0.3">
      <c r="A103" s="688"/>
      <c r="B103" s="688"/>
      <c r="C103" s="688"/>
      <c r="D103" s="688"/>
      <c r="E103" s="689">
        <f>E97+E102</f>
        <v>0</v>
      </c>
      <c r="F103" s="688"/>
      <c r="G103" s="688"/>
      <c r="H103" s="688"/>
      <c r="I103" s="688"/>
    </row>
    <row r="104" spans="1:9" ht="13.8" x14ac:dyDescent="0.25">
      <c r="A104" s="690">
        <f>A93+1</f>
        <v>10</v>
      </c>
      <c r="B104" s="692" t="s">
        <v>748</v>
      </c>
      <c r="C104" s="685"/>
      <c r="D104" s="674"/>
      <c r="E104" s="675"/>
      <c r="F104" s="673"/>
      <c r="G104" s="695"/>
      <c r="H104" s="673"/>
      <c r="I104" s="673"/>
    </row>
    <row r="105" spans="1:9" ht="13.8" x14ac:dyDescent="0.25">
      <c r="A105" s="691"/>
      <c r="B105" s="693"/>
      <c r="C105" s="676"/>
      <c r="D105" s="366"/>
      <c r="E105" s="666"/>
      <c r="F105" s="668"/>
      <c r="G105" s="696"/>
      <c r="H105" s="668"/>
      <c r="I105" s="668"/>
    </row>
    <row r="106" spans="1:9" ht="13.8" x14ac:dyDescent="0.25">
      <c r="A106" s="691"/>
      <c r="B106" s="693"/>
      <c r="C106" s="676"/>
      <c r="D106" s="366"/>
      <c r="E106" s="667"/>
      <c r="F106" s="668"/>
      <c r="G106" s="696"/>
      <c r="H106" s="668"/>
      <c r="I106" s="668"/>
    </row>
    <row r="107" spans="1:9" ht="13.8" x14ac:dyDescent="0.25">
      <c r="A107" s="691"/>
      <c r="B107" s="693"/>
      <c r="C107" s="677"/>
      <c r="D107" s="681"/>
      <c r="E107" s="678"/>
      <c r="F107" s="671"/>
      <c r="G107" s="697"/>
      <c r="H107" s="671"/>
      <c r="I107" s="671"/>
    </row>
    <row r="108" spans="1:9" ht="13.8" x14ac:dyDescent="0.25">
      <c r="A108" s="691"/>
      <c r="B108" s="694"/>
      <c r="C108" s="686"/>
      <c r="D108" s="686"/>
      <c r="E108" s="687">
        <f>SUM(E104:E107)</f>
        <v>0</v>
      </c>
      <c r="F108" s="698"/>
      <c r="G108" s="698"/>
      <c r="H108" s="698"/>
      <c r="I108" s="686"/>
    </row>
    <row r="109" spans="1:9" ht="13.8" x14ac:dyDescent="0.25">
      <c r="A109" s="691"/>
      <c r="B109" s="693" t="s">
        <v>747</v>
      </c>
      <c r="C109" s="684"/>
      <c r="D109" s="682"/>
      <c r="E109" s="683"/>
      <c r="F109" s="668"/>
      <c r="G109" s="695"/>
      <c r="H109" s="668"/>
      <c r="I109" s="682"/>
    </row>
    <row r="110" spans="1:9" ht="13.8" x14ac:dyDescent="0.25">
      <c r="A110" s="691"/>
      <c r="B110" s="693"/>
      <c r="C110" s="676"/>
      <c r="D110" s="668"/>
      <c r="E110" s="667"/>
      <c r="F110" s="668"/>
      <c r="G110" s="696"/>
      <c r="H110" s="668"/>
      <c r="I110" s="668"/>
    </row>
    <row r="111" spans="1:9" ht="13.8" x14ac:dyDescent="0.25">
      <c r="A111" s="691"/>
      <c r="B111" s="693"/>
      <c r="C111" s="676"/>
      <c r="D111" s="668"/>
      <c r="E111" s="667"/>
      <c r="F111" s="668"/>
      <c r="G111" s="696"/>
      <c r="H111" s="668"/>
      <c r="I111" s="668"/>
    </row>
    <row r="112" spans="1:9" ht="13.8" x14ac:dyDescent="0.25">
      <c r="A112" s="691"/>
      <c r="B112" s="693"/>
      <c r="C112" s="677"/>
      <c r="D112" s="671"/>
      <c r="E112" s="678"/>
      <c r="F112" s="671"/>
      <c r="G112" s="697"/>
      <c r="H112" s="671"/>
      <c r="I112" s="671"/>
    </row>
    <row r="113" spans="1:9" ht="13.8" x14ac:dyDescent="0.25">
      <c r="A113" s="691"/>
      <c r="B113" s="694"/>
      <c r="C113" s="686"/>
      <c r="D113" s="686"/>
      <c r="E113" s="687">
        <f>SUM(E109:E112)</f>
        <v>0</v>
      </c>
      <c r="F113" s="686"/>
      <c r="G113" s="686"/>
      <c r="H113" s="686"/>
      <c r="I113" s="686"/>
    </row>
    <row r="114" spans="1:9" ht="14.4" thickBot="1" x14ac:dyDescent="0.3">
      <c r="A114" s="688"/>
      <c r="B114" s="688"/>
      <c r="C114" s="688"/>
      <c r="D114" s="688"/>
      <c r="E114" s="689">
        <f>E108+E113</f>
        <v>0</v>
      </c>
      <c r="F114" s="688"/>
      <c r="G114" s="688"/>
      <c r="H114" s="688"/>
      <c r="I114" s="688"/>
    </row>
    <row r="115" spans="1:9" ht="13.8" x14ac:dyDescent="0.25">
      <c r="A115" s="690">
        <f>A104+1</f>
        <v>11</v>
      </c>
      <c r="B115" s="692" t="s">
        <v>748</v>
      </c>
      <c r="C115" s="685"/>
      <c r="D115" s="674"/>
      <c r="E115" s="675"/>
      <c r="F115" s="673"/>
      <c r="G115" s="695"/>
      <c r="H115" s="673"/>
      <c r="I115" s="673"/>
    </row>
    <row r="116" spans="1:9" ht="13.8" x14ac:dyDescent="0.25">
      <c r="A116" s="691"/>
      <c r="B116" s="693"/>
      <c r="C116" s="676"/>
      <c r="D116" s="366"/>
      <c r="E116" s="666"/>
      <c r="F116" s="668"/>
      <c r="G116" s="696"/>
      <c r="H116" s="668"/>
      <c r="I116" s="668"/>
    </row>
    <row r="117" spans="1:9" ht="13.8" x14ac:dyDescent="0.25">
      <c r="A117" s="691"/>
      <c r="B117" s="693"/>
      <c r="C117" s="676"/>
      <c r="D117" s="366"/>
      <c r="E117" s="667"/>
      <c r="F117" s="668"/>
      <c r="G117" s="696"/>
      <c r="H117" s="668"/>
      <c r="I117" s="668"/>
    </row>
    <row r="118" spans="1:9" ht="13.8" x14ac:dyDescent="0.25">
      <c r="A118" s="691"/>
      <c r="B118" s="693"/>
      <c r="C118" s="677"/>
      <c r="D118" s="681"/>
      <c r="E118" s="678"/>
      <c r="F118" s="671"/>
      <c r="G118" s="697"/>
      <c r="H118" s="671"/>
      <c r="I118" s="671"/>
    </row>
    <row r="119" spans="1:9" ht="13.8" x14ac:dyDescent="0.25">
      <c r="A119" s="691"/>
      <c r="B119" s="694"/>
      <c r="C119" s="686"/>
      <c r="D119" s="686"/>
      <c r="E119" s="687">
        <f>SUM(E115:E118)</f>
        <v>0</v>
      </c>
      <c r="F119" s="698"/>
      <c r="G119" s="698"/>
      <c r="H119" s="698"/>
      <c r="I119" s="686"/>
    </row>
    <row r="120" spans="1:9" ht="13.8" x14ac:dyDescent="0.25">
      <c r="A120" s="691"/>
      <c r="B120" s="693" t="s">
        <v>747</v>
      </c>
      <c r="C120" s="684"/>
      <c r="D120" s="682"/>
      <c r="E120" s="683"/>
      <c r="F120" s="668"/>
      <c r="G120" s="695"/>
      <c r="H120" s="668"/>
      <c r="I120" s="682"/>
    </row>
    <row r="121" spans="1:9" ht="13.8" x14ac:dyDescent="0.25">
      <c r="A121" s="691"/>
      <c r="B121" s="693"/>
      <c r="C121" s="676"/>
      <c r="D121" s="668"/>
      <c r="E121" s="667"/>
      <c r="F121" s="668"/>
      <c r="G121" s="696"/>
      <c r="H121" s="668"/>
      <c r="I121" s="668"/>
    </row>
    <row r="122" spans="1:9" ht="13.8" x14ac:dyDescent="0.25">
      <c r="A122" s="691"/>
      <c r="B122" s="693"/>
      <c r="C122" s="676"/>
      <c r="D122" s="668"/>
      <c r="E122" s="667"/>
      <c r="F122" s="668"/>
      <c r="G122" s="696"/>
      <c r="H122" s="668"/>
      <c r="I122" s="668"/>
    </row>
    <row r="123" spans="1:9" ht="13.8" x14ac:dyDescent="0.25">
      <c r="A123" s="691"/>
      <c r="B123" s="693"/>
      <c r="C123" s="677"/>
      <c r="D123" s="671"/>
      <c r="E123" s="678"/>
      <c r="F123" s="671"/>
      <c r="G123" s="697"/>
      <c r="H123" s="671"/>
      <c r="I123" s="671"/>
    </row>
    <row r="124" spans="1:9" ht="13.8" x14ac:dyDescent="0.25">
      <c r="A124" s="691"/>
      <c r="B124" s="694"/>
      <c r="C124" s="686"/>
      <c r="D124" s="686"/>
      <c r="E124" s="687">
        <f>SUM(E120:E123)</f>
        <v>0</v>
      </c>
      <c r="F124" s="686"/>
      <c r="G124" s="686"/>
      <c r="H124" s="686"/>
      <c r="I124" s="686"/>
    </row>
    <row r="125" spans="1:9" ht="14.4" thickBot="1" x14ac:dyDescent="0.3">
      <c r="A125" s="688"/>
      <c r="B125" s="688"/>
      <c r="C125" s="688"/>
      <c r="D125" s="688"/>
      <c r="E125" s="689">
        <f>E119+E124</f>
        <v>0</v>
      </c>
      <c r="F125" s="688"/>
      <c r="G125" s="688"/>
      <c r="H125" s="688"/>
      <c r="I125" s="688"/>
    </row>
    <row r="126" spans="1:9" ht="13.8" x14ac:dyDescent="0.25">
      <c r="A126" s="690">
        <f>A115+1</f>
        <v>12</v>
      </c>
      <c r="B126" s="692" t="s">
        <v>748</v>
      </c>
      <c r="C126" s="685"/>
      <c r="D126" s="674"/>
      <c r="E126" s="675"/>
      <c r="F126" s="673"/>
      <c r="G126" s="695"/>
      <c r="H126" s="673"/>
      <c r="I126" s="673"/>
    </row>
    <row r="127" spans="1:9" ht="13.8" x14ac:dyDescent="0.25">
      <c r="A127" s="691"/>
      <c r="B127" s="693"/>
      <c r="C127" s="676"/>
      <c r="D127" s="366"/>
      <c r="E127" s="666"/>
      <c r="F127" s="668"/>
      <c r="G127" s="696"/>
      <c r="H127" s="668"/>
      <c r="I127" s="668"/>
    </row>
    <row r="128" spans="1:9" ht="13.8" x14ac:dyDescent="0.25">
      <c r="A128" s="691"/>
      <c r="B128" s="693"/>
      <c r="C128" s="676"/>
      <c r="D128" s="366"/>
      <c r="E128" s="667"/>
      <c r="F128" s="668"/>
      <c r="G128" s="696"/>
      <c r="H128" s="668"/>
      <c r="I128" s="668"/>
    </row>
    <row r="129" spans="1:9" ht="13.8" x14ac:dyDescent="0.25">
      <c r="A129" s="691"/>
      <c r="B129" s="693"/>
      <c r="C129" s="677"/>
      <c r="D129" s="681"/>
      <c r="E129" s="678"/>
      <c r="F129" s="671"/>
      <c r="G129" s="697"/>
      <c r="H129" s="671"/>
      <c r="I129" s="671"/>
    </row>
    <row r="130" spans="1:9" ht="13.8" x14ac:dyDescent="0.25">
      <c r="A130" s="691"/>
      <c r="B130" s="694"/>
      <c r="C130" s="686"/>
      <c r="D130" s="686"/>
      <c r="E130" s="687">
        <f>SUM(E126:E129)</f>
        <v>0</v>
      </c>
      <c r="F130" s="698"/>
      <c r="G130" s="698"/>
      <c r="H130" s="698"/>
      <c r="I130" s="686"/>
    </row>
    <row r="131" spans="1:9" ht="13.8" x14ac:dyDescent="0.25">
      <c r="A131" s="691"/>
      <c r="B131" s="693" t="s">
        <v>747</v>
      </c>
      <c r="C131" s="684"/>
      <c r="D131" s="682"/>
      <c r="E131" s="683"/>
      <c r="F131" s="668"/>
      <c r="G131" s="695"/>
      <c r="H131" s="668"/>
      <c r="I131" s="682"/>
    </row>
    <row r="132" spans="1:9" ht="13.8" x14ac:dyDescent="0.25">
      <c r="A132" s="691"/>
      <c r="B132" s="693"/>
      <c r="C132" s="676"/>
      <c r="D132" s="668"/>
      <c r="E132" s="667"/>
      <c r="F132" s="668"/>
      <c r="G132" s="696"/>
      <c r="H132" s="668"/>
      <c r="I132" s="668"/>
    </row>
    <row r="133" spans="1:9" ht="13.8" x14ac:dyDescent="0.25">
      <c r="A133" s="691"/>
      <c r="B133" s="693"/>
      <c r="C133" s="676"/>
      <c r="D133" s="668"/>
      <c r="E133" s="667"/>
      <c r="F133" s="668"/>
      <c r="G133" s="696"/>
      <c r="H133" s="668"/>
      <c r="I133" s="668"/>
    </row>
    <row r="134" spans="1:9" ht="13.8" x14ac:dyDescent="0.25">
      <c r="A134" s="691"/>
      <c r="B134" s="693"/>
      <c r="C134" s="677"/>
      <c r="D134" s="671"/>
      <c r="E134" s="678"/>
      <c r="F134" s="671"/>
      <c r="G134" s="697"/>
      <c r="H134" s="671"/>
      <c r="I134" s="671"/>
    </row>
    <row r="135" spans="1:9" ht="13.8" x14ac:dyDescent="0.25">
      <c r="A135" s="691"/>
      <c r="B135" s="694"/>
      <c r="C135" s="686"/>
      <c r="D135" s="686"/>
      <c r="E135" s="687">
        <f>SUM(E131:E134)</f>
        <v>0</v>
      </c>
      <c r="F135" s="686"/>
      <c r="G135" s="686"/>
      <c r="H135" s="686"/>
      <c r="I135" s="686"/>
    </row>
    <row r="136" spans="1:9" ht="14.4" thickBot="1" x14ac:dyDescent="0.3">
      <c r="A136" s="688"/>
      <c r="B136" s="688"/>
      <c r="C136" s="688"/>
      <c r="D136" s="688"/>
      <c r="E136" s="689">
        <f>E130+E135</f>
        <v>0</v>
      </c>
      <c r="F136" s="688"/>
      <c r="G136" s="688"/>
      <c r="H136" s="688"/>
      <c r="I136" s="688"/>
    </row>
    <row r="137" spans="1:9" ht="13.8" x14ac:dyDescent="0.25">
      <c r="A137" s="690">
        <f>A126+1</f>
        <v>13</v>
      </c>
      <c r="B137" s="692" t="s">
        <v>748</v>
      </c>
      <c r="C137" s="685"/>
      <c r="D137" s="674"/>
      <c r="E137" s="675"/>
      <c r="F137" s="673"/>
      <c r="G137" s="695"/>
      <c r="H137" s="673"/>
      <c r="I137" s="673"/>
    </row>
    <row r="138" spans="1:9" ht="13.8" x14ac:dyDescent="0.25">
      <c r="A138" s="691"/>
      <c r="B138" s="693"/>
      <c r="C138" s="676"/>
      <c r="D138" s="366"/>
      <c r="E138" s="666"/>
      <c r="F138" s="668"/>
      <c r="G138" s="696"/>
      <c r="H138" s="668"/>
      <c r="I138" s="668"/>
    </row>
    <row r="139" spans="1:9" ht="13.8" x14ac:dyDescent="0.25">
      <c r="A139" s="691"/>
      <c r="B139" s="693"/>
      <c r="C139" s="676"/>
      <c r="D139" s="366"/>
      <c r="E139" s="667"/>
      <c r="F139" s="668"/>
      <c r="G139" s="696"/>
      <c r="H139" s="668"/>
      <c r="I139" s="668"/>
    </row>
    <row r="140" spans="1:9" ht="13.8" x14ac:dyDescent="0.25">
      <c r="A140" s="691"/>
      <c r="B140" s="693"/>
      <c r="C140" s="677"/>
      <c r="D140" s="681"/>
      <c r="E140" s="678"/>
      <c r="F140" s="671"/>
      <c r="G140" s="697"/>
      <c r="H140" s="671"/>
      <c r="I140" s="671"/>
    </row>
    <row r="141" spans="1:9" ht="13.8" x14ac:dyDescent="0.25">
      <c r="A141" s="691"/>
      <c r="B141" s="694"/>
      <c r="C141" s="686"/>
      <c r="D141" s="686"/>
      <c r="E141" s="687">
        <f>SUM(E137:E140)</f>
        <v>0</v>
      </c>
      <c r="F141" s="698"/>
      <c r="G141" s="698"/>
      <c r="H141" s="698"/>
      <c r="I141" s="686"/>
    </row>
    <row r="142" spans="1:9" ht="13.8" x14ac:dyDescent="0.25">
      <c r="A142" s="691"/>
      <c r="B142" s="693" t="s">
        <v>747</v>
      </c>
      <c r="C142" s="684"/>
      <c r="D142" s="682"/>
      <c r="E142" s="683"/>
      <c r="F142" s="668"/>
      <c r="G142" s="695"/>
      <c r="H142" s="668"/>
      <c r="I142" s="682"/>
    </row>
    <row r="143" spans="1:9" ht="13.8" x14ac:dyDescent="0.25">
      <c r="A143" s="691"/>
      <c r="B143" s="693"/>
      <c r="C143" s="676"/>
      <c r="D143" s="668"/>
      <c r="E143" s="667"/>
      <c r="F143" s="668"/>
      <c r="G143" s="696"/>
      <c r="H143" s="668"/>
      <c r="I143" s="668"/>
    </row>
    <row r="144" spans="1:9" ht="13.8" x14ac:dyDescent="0.25">
      <c r="A144" s="691"/>
      <c r="B144" s="693"/>
      <c r="C144" s="676"/>
      <c r="D144" s="668"/>
      <c r="E144" s="667"/>
      <c r="F144" s="668"/>
      <c r="G144" s="696"/>
      <c r="H144" s="668"/>
      <c r="I144" s="668"/>
    </row>
    <row r="145" spans="1:9" ht="13.8" x14ac:dyDescent="0.25">
      <c r="A145" s="691"/>
      <c r="B145" s="693"/>
      <c r="C145" s="677"/>
      <c r="D145" s="671"/>
      <c r="E145" s="678"/>
      <c r="F145" s="671"/>
      <c r="G145" s="697"/>
      <c r="H145" s="671"/>
      <c r="I145" s="671"/>
    </row>
    <row r="146" spans="1:9" ht="13.8" x14ac:dyDescent="0.25">
      <c r="A146" s="691"/>
      <c r="B146" s="694"/>
      <c r="C146" s="686"/>
      <c r="D146" s="686"/>
      <c r="E146" s="687">
        <f>SUM(E142:E145)</f>
        <v>0</v>
      </c>
      <c r="F146" s="686"/>
      <c r="G146" s="686"/>
      <c r="H146" s="686"/>
      <c r="I146" s="686"/>
    </row>
    <row r="147" spans="1:9" ht="14.4" thickBot="1" x14ac:dyDescent="0.3">
      <c r="A147" s="688"/>
      <c r="B147" s="688"/>
      <c r="C147" s="688"/>
      <c r="D147" s="688"/>
      <c r="E147" s="689">
        <f>E141+E146</f>
        <v>0</v>
      </c>
      <c r="F147" s="688"/>
      <c r="G147" s="688"/>
      <c r="H147" s="688"/>
      <c r="I147" s="688"/>
    </row>
    <row r="148" spans="1:9" ht="13.8" x14ac:dyDescent="0.25">
      <c r="A148" s="690">
        <f>A137+1</f>
        <v>14</v>
      </c>
      <c r="B148" s="692" t="s">
        <v>748</v>
      </c>
      <c r="C148" s="685"/>
      <c r="D148" s="674"/>
      <c r="E148" s="675"/>
      <c r="F148" s="673"/>
      <c r="G148" s="695"/>
      <c r="H148" s="673"/>
      <c r="I148" s="673"/>
    </row>
    <row r="149" spans="1:9" ht="13.8" x14ac:dyDescent="0.25">
      <c r="A149" s="691"/>
      <c r="B149" s="693"/>
      <c r="C149" s="676"/>
      <c r="D149" s="366"/>
      <c r="E149" s="666"/>
      <c r="F149" s="668"/>
      <c r="G149" s="696"/>
      <c r="H149" s="668"/>
      <c r="I149" s="668"/>
    </row>
    <row r="150" spans="1:9" ht="13.8" x14ac:dyDescent="0.25">
      <c r="A150" s="691"/>
      <c r="B150" s="693"/>
      <c r="C150" s="676"/>
      <c r="D150" s="366"/>
      <c r="E150" s="667"/>
      <c r="F150" s="668"/>
      <c r="G150" s="696"/>
      <c r="H150" s="668"/>
      <c r="I150" s="668"/>
    </row>
    <row r="151" spans="1:9" ht="13.8" x14ac:dyDescent="0.25">
      <c r="A151" s="691"/>
      <c r="B151" s="693"/>
      <c r="C151" s="677"/>
      <c r="D151" s="681"/>
      <c r="E151" s="678"/>
      <c r="F151" s="671"/>
      <c r="G151" s="697"/>
      <c r="H151" s="671"/>
      <c r="I151" s="671"/>
    </row>
    <row r="152" spans="1:9" ht="13.8" x14ac:dyDescent="0.25">
      <c r="A152" s="691"/>
      <c r="B152" s="694"/>
      <c r="C152" s="686"/>
      <c r="D152" s="686"/>
      <c r="E152" s="687">
        <f>SUM(E148:E151)</f>
        <v>0</v>
      </c>
      <c r="F152" s="698"/>
      <c r="G152" s="698"/>
      <c r="H152" s="698"/>
      <c r="I152" s="686"/>
    </row>
    <row r="153" spans="1:9" ht="13.8" x14ac:dyDescent="0.25">
      <c r="A153" s="691"/>
      <c r="B153" s="693" t="s">
        <v>747</v>
      </c>
      <c r="C153" s="684"/>
      <c r="D153" s="682"/>
      <c r="E153" s="683"/>
      <c r="F153" s="668"/>
      <c r="G153" s="695"/>
      <c r="H153" s="668"/>
      <c r="I153" s="682"/>
    </row>
    <row r="154" spans="1:9" ht="13.8" x14ac:dyDescent="0.25">
      <c r="A154" s="691"/>
      <c r="B154" s="693"/>
      <c r="C154" s="676"/>
      <c r="D154" s="668"/>
      <c r="E154" s="667"/>
      <c r="F154" s="668"/>
      <c r="G154" s="696"/>
      <c r="H154" s="668"/>
      <c r="I154" s="668"/>
    </row>
    <row r="155" spans="1:9" ht="13.8" x14ac:dyDescent="0.25">
      <c r="A155" s="691"/>
      <c r="B155" s="693"/>
      <c r="C155" s="676"/>
      <c r="D155" s="668"/>
      <c r="E155" s="667"/>
      <c r="F155" s="668"/>
      <c r="G155" s="696"/>
      <c r="H155" s="668"/>
      <c r="I155" s="668"/>
    </row>
    <row r="156" spans="1:9" ht="13.8" x14ac:dyDescent="0.25">
      <c r="A156" s="691"/>
      <c r="B156" s="693"/>
      <c r="C156" s="677"/>
      <c r="D156" s="671"/>
      <c r="E156" s="678"/>
      <c r="F156" s="671"/>
      <c r="G156" s="697"/>
      <c r="H156" s="671"/>
      <c r="I156" s="671"/>
    </row>
    <row r="157" spans="1:9" ht="13.8" x14ac:dyDescent="0.25">
      <c r="A157" s="691"/>
      <c r="B157" s="694"/>
      <c r="C157" s="686"/>
      <c r="D157" s="686"/>
      <c r="E157" s="687">
        <f>SUM(E153:E156)</f>
        <v>0</v>
      </c>
      <c r="F157" s="686"/>
      <c r="G157" s="686"/>
      <c r="H157" s="686"/>
      <c r="I157" s="686"/>
    </row>
    <row r="158" spans="1:9" ht="14.4" thickBot="1" x14ac:dyDescent="0.3">
      <c r="A158" s="688"/>
      <c r="B158" s="688"/>
      <c r="C158" s="688"/>
      <c r="D158" s="688"/>
      <c r="E158" s="689">
        <f>E152+E157</f>
        <v>0</v>
      </c>
      <c r="F158" s="688"/>
      <c r="G158" s="688"/>
      <c r="H158" s="688"/>
      <c r="I158" s="688"/>
    </row>
    <row r="159" spans="1:9" ht="13.8" x14ac:dyDescent="0.25">
      <c r="A159" s="690">
        <f>A148+1</f>
        <v>15</v>
      </c>
      <c r="B159" s="692" t="s">
        <v>748</v>
      </c>
      <c r="C159" s="685"/>
      <c r="D159" s="674"/>
      <c r="E159" s="675"/>
      <c r="F159" s="673"/>
      <c r="G159" s="695"/>
      <c r="H159" s="673"/>
      <c r="I159" s="673"/>
    </row>
    <row r="160" spans="1:9" ht="13.8" x14ac:dyDescent="0.25">
      <c r="A160" s="691"/>
      <c r="B160" s="693"/>
      <c r="C160" s="676"/>
      <c r="D160" s="366"/>
      <c r="E160" s="666"/>
      <c r="F160" s="668"/>
      <c r="G160" s="696"/>
      <c r="H160" s="668"/>
      <c r="I160" s="668"/>
    </row>
    <row r="161" spans="1:9" ht="13.8" x14ac:dyDescent="0.25">
      <c r="A161" s="691"/>
      <c r="B161" s="693"/>
      <c r="C161" s="676"/>
      <c r="D161" s="366"/>
      <c r="E161" s="667"/>
      <c r="F161" s="668"/>
      <c r="G161" s="696"/>
      <c r="H161" s="668"/>
      <c r="I161" s="668"/>
    </row>
    <row r="162" spans="1:9" ht="13.8" x14ac:dyDescent="0.25">
      <c r="A162" s="691"/>
      <c r="B162" s="693"/>
      <c r="C162" s="677"/>
      <c r="D162" s="681"/>
      <c r="E162" s="678"/>
      <c r="F162" s="671"/>
      <c r="G162" s="697"/>
      <c r="H162" s="671"/>
      <c r="I162" s="671"/>
    </row>
    <row r="163" spans="1:9" ht="13.8" x14ac:dyDescent="0.25">
      <c r="A163" s="691"/>
      <c r="B163" s="694"/>
      <c r="C163" s="686"/>
      <c r="D163" s="686"/>
      <c r="E163" s="687">
        <f>SUM(E159:E162)</f>
        <v>0</v>
      </c>
      <c r="F163" s="698"/>
      <c r="G163" s="698"/>
      <c r="H163" s="698"/>
      <c r="I163" s="686"/>
    </row>
    <row r="164" spans="1:9" ht="13.8" x14ac:dyDescent="0.25">
      <c r="A164" s="691"/>
      <c r="B164" s="693" t="s">
        <v>747</v>
      </c>
      <c r="C164" s="684"/>
      <c r="D164" s="682"/>
      <c r="E164" s="683"/>
      <c r="F164" s="668"/>
      <c r="G164" s="695"/>
      <c r="H164" s="668"/>
      <c r="I164" s="682"/>
    </row>
    <row r="165" spans="1:9" ht="13.8" x14ac:dyDescent="0.25">
      <c r="A165" s="691"/>
      <c r="B165" s="693"/>
      <c r="C165" s="676"/>
      <c r="D165" s="668"/>
      <c r="E165" s="667"/>
      <c r="F165" s="668"/>
      <c r="G165" s="696"/>
      <c r="H165" s="668"/>
      <c r="I165" s="668"/>
    </row>
    <row r="166" spans="1:9" ht="13.8" x14ac:dyDescent="0.25">
      <c r="A166" s="691"/>
      <c r="B166" s="693"/>
      <c r="C166" s="676"/>
      <c r="D166" s="668"/>
      <c r="E166" s="667"/>
      <c r="F166" s="668"/>
      <c r="G166" s="696"/>
      <c r="H166" s="668"/>
      <c r="I166" s="668"/>
    </row>
    <row r="167" spans="1:9" ht="13.8" x14ac:dyDescent="0.25">
      <c r="A167" s="691"/>
      <c r="B167" s="693"/>
      <c r="C167" s="677"/>
      <c r="D167" s="671"/>
      <c r="E167" s="678"/>
      <c r="F167" s="671"/>
      <c r="G167" s="697"/>
      <c r="H167" s="671"/>
      <c r="I167" s="671"/>
    </row>
    <row r="168" spans="1:9" ht="13.8" x14ac:dyDescent="0.25">
      <c r="A168" s="691"/>
      <c r="B168" s="694"/>
      <c r="C168" s="686"/>
      <c r="D168" s="686"/>
      <c r="E168" s="687">
        <f>SUM(E164:E167)</f>
        <v>0</v>
      </c>
      <c r="F168" s="686"/>
      <c r="G168" s="686"/>
      <c r="H168" s="686"/>
      <c r="I168" s="686"/>
    </row>
    <row r="169" spans="1:9" ht="14.4" thickBot="1" x14ac:dyDescent="0.3">
      <c r="A169" s="688"/>
      <c r="B169" s="688"/>
      <c r="C169" s="688"/>
      <c r="D169" s="688"/>
      <c r="E169" s="689">
        <f>E163+E168</f>
        <v>0</v>
      </c>
      <c r="F169" s="688"/>
      <c r="G169" s="688"/>
      <c r="H169" s="688"/>
      <c r="I169" s="688"/>
    </row>
    <row r="170" spans="1:9" ht="13.8" x14ac:dyDescent="0.25">
      <c r="A170" s="690">
        <f>A159+1</f>
        <v>16</v>
      </c>
      <c r="B170" s="692" t="s">
        <v>748</v>
      </c>
      <c r="C170" s="685"/>
      <c r="D170" s="674"/>
      <c r="E170" s="675"/>
      <c r="F170" s="673"/>
      <c r="G170" s="695"/>
      <c r="H170" s="673"/>
      <c r="I170" s="673"/>
    </row>
    <row r="171" spans="1:9" ht="13.8" x14ac:dyDescent="0.25">
      <c r="A171" s="691"/>
      <c r="B171" s="693"/>
      <c r="C171" s="676"/>
      <c r="D171" s="366"/>
      <c r="E171" s="666"/>
      <c r="F171" s="668"/>
      <c r="G171" s="696"/>
      <c r="H171" s="668"/>
      <c r="I171" s="668"/>
    </row>
    <row r="172" spans="1:9" ht="13.8" x14ac:dyDescent="0.25">
      <c r="A172" s="691"/>
      <c r="B172" s="693"/>
      <c r="C172" s="676"/>
      <c r="D172" s="366"/>
      <c r="E172" s="667"/>
      <c r="F172" s="668"/>
      <c r="G172" s="696"/>
      <c r="H172" s="668"/>
      <c r="I172" s="668"/>
    </row>
    <row r="173" spans="1:9" ht="13.8" x14ac:dyDescent="0.25">
      <c r="A173" s="691"/>
      <c r="B173" s="693"/>
      <c r="C173" s="677"/>
      <c r="D173" s="681"/>
      <c r="E173" s="678"/>
      <c r="F173" s="671"/>
      <c r="G173" s="697"/>
      <c r="H173" s="671"/>
      <c r="I173" s="671"/>
    </row>
    <row r="174" spans="1:9" ht="13.8" x14ac:dyDescent="0.25">
      <c r="A174" s="691"/>
      <c r="B174" s="694"/>
      <c r="C174" s="686"/>
      <c r="D174" s="686"/>
      <c r="E174" s="687">
        <f>SUM(E170:E173)</f>
        <v>0</v>
      </c>
      <c r="F174" s="698"/>
      <c r="G174" s="698"/>
      <c r="H174" s="698"/>
      <c r="I174" s="686"/>
    </row>
    <row r="175" spans="1:9" ht="13.8" x14ac:dyDescent="0.25">
      <c r="A175" s="691"/>
      <c r="B175" s="693" t="s">
        <v>747</v>
      </c>
      <c r="C175" s="684"/>
      <c r="D175" s="682"/>
      <c r="E175" s="683"/>
      <c r="F175" s="668"/>
      <c r="G175" s="695"/>
      <c r="H175" s="668"/>
      <c r="I175" s="682"/>
    </row>
    <row r="176" spans="1:9" ht="13.8" x14ac:dyDescent="0.25">
      <c r="A176" s="691"/>
      <c r="B176" s="693"/>
      <c r="C176" s="676"/>
      <c r="D176" s="668"/>
      <c r="E176" s="667"/>
      <c r="F176" s="668"/>
      <c r="G176" s="696"/>
      <c r="H176" s="668"/>
      <c r="I176" s="668"/>
    </row>
    <row r="177" spans="1:9" ht="13.8" x14ac:dyDescent="0.25">
      <c r="A177" s="691"/>
      <c r="B177" s="693"/>
      <c r="C177" s="676"/>
      <c r="D177" s="668"/>
      <c r="E177" s="667"/>
      <c r="F177" s="668"/>
      <c r="G177" s="696"/>
      <c r="H177" s="668"/>
      <c r="I177" s="668"/>
    </row>
    <row r="178" spans="1:9" ht="13.8" x14ac:dyDescent="0.25">
      <c r="A178" s="691"/>
      <c r="B178" s="693"/>
      <c r="C178" s="677"/>
      <c r="D178" s="671"/>
      <c r="E178" s="678"/>
      <c r="F178" s="671"/>
      <c r="G178" s="697"/>
      <c r="H178" s="671"/>
      <c r="I178" s="671"/>
    </row>
    <row r="179" spans="1:9" ht="13.8" x14ac:dyDescent="0.25">
      <c r="A179" s="691"/>
      <c r="B179" s="694"/>
      <c r="C179" s="686"/>
      <c r="D179" s="686"/>
      <c r="E179" s="687">
        <f>SUM(E175:E178)</f>
        <v>0</v>
      </c>
      <c r="F179" s="686"/>
      <c r="G179" s="686"/>
      <c r="H179" s="686"/>
      <c r="I179" s="686"/>
    </row>
    <row r="180" spans="1:9" ht="14.4" thickBot="1" x14ac:dyDescent="0.3">
      <c r="A180" s="688"/>
      <c r="B180" s="688"/>
      <c r="C180" s="688"/>
      <c r="D180" s="688"/>
      <c r="E180" s="689">
        <f>E174+E179</f>
        <v>0</v>
      </c>
      <c r="F180" s="688"/>
      <c r="G180" s="688"/>
      <c r="H180" s="688"/>
      <c r="I180" s="688"/>
    </row>
    <row r="181" spans="1:9" ht="13.8" x14ac:dyDescent="0.25">
      <c r="A181" s="690">
        <f>A170+1</f>
        <v>17</v>
      </c>
      <c r="B181" s="692" t="s">
        <v>748</v>
      </c>
      <c r="C181" s="685"/>
      <c r="D181" s="674"/>
      <c r="E181" s="675"/>
      <c r="F181" s="673"/>
      <c r="G181" s="695"/>
      <c r="H181" s="673"/>
      <c r="I181" s="673"/>
    </row>
    <row r="182" spans="1:9" ht="13.8" x14ac:dyDescent="0.25">
      <c r="A182" s="691"/>
      <c r="B182" s="693"/>
      <c r="C182" s="676"/>
      <c r="D182" s="366"/>
      <c r="E182" s="666"/>
      <c r="F182" s="668"/>
      <c r="G182" s="696"/>
      <c r="H182" s="668"/>
      <c r="I182" s="668"/>
    </row>
    <row r="183" spans="1:9" ht="13.8" x14ac:dyDescent="0.25">
      <c r="A183" s="691"/>
      <c r="B183" s="693"/>
      <c r="C183" s="676"/>
      <c r="D183" s="366"/>
      <c r="E183" s="667"/>
      <c r="F183" s="668"/>
      <c r="G183" s="696"/>
      <c r="H183" s="668"/>
      <c r="I183" s="668"/>
    </row>
    <row r="184" spans="1:9" ht="13.8" x14ac:dyDescent="0.25">
      <c r="A184" s="691"/>
      <c r="B184" s="693"/>
      <c r="C184" s="677"/>
      <c r="D184" s="681"/>
      <c r="E184" s="678"/>
      <c r="F184" s="671"/>
      <c r="G184" s="697"/>
      <c r="H184" s="671"/>
      <c r="I184" s="671"/>
    </row>
    <row r="185" spans="1:9" ht="13.8" x14ac:dyDescent="0.25">
      <c r="A185" s="691"/>
      <c r="B185" s="694"/>
      <c r="C185" s="686"/>
      <c r="D185" s="686"/>
      <c r="E185" s="687">
        <f>SUM(E181:E184)</f>
        <v>0</v>
      </c>
      <c r="F185" s="698"/>
      <c r="G185" s="698"/>
      <c r="H185" s="698"/>
      <c r="I185" s="686"/>
    </row>
    <row r="186" spans="1:9" ht="13.8" x14ac:dyDescent="0.25">
      <c r="A186" s="691"/>
      <c r="B186" s="693" t="s">
        <v>747</v>
      </c>
      <c r="C186" s="684"/>
      <c r="D186" s="682"/>
      <c r="E186" s="683"/>
      <c r="F186" s="668"/>
      <c r="G186" s="695"/>
      <c r="H186" s="668"/>
      <c r="I186" s="682"/>
    </row>
    <row r="187" spans="1:9" ht="13.8" x14ac:dyDescent="0.25">
      <c r="A187" s="691"/>
      <c r="B187" s="693"/>
      <c r="C187" s="676"/>
      <c r="D187" s="668"/>
      <c r="E187" s="667"/>
      <c r="F187" s="668"/>
      <c r="G187" s="696"/>
      <c r="H187" s="668"/>
      <c r="I187" s="668"/>
    </row>
    <row r="188" spans="1:9" ht="13.8" x14ac:dyDescent="0.25">
      <c r="A188" s="691"/>
      <c r="B188" s="693"/>
      <c r="C188" s="676"/>
      <c r="D188" s="668"/>
      <c r="E188" s="667"/>
      <c r="F188" s="668"/>
      <c r="G188" s="696"/>
      <c r="H188" s="668"/>
      <c r="I188" s="668"/>
    </row>
    <row r="189" spans="1:9" ht="13.8" x14ac:dyDescent="0.25">
      <c r="A189" s="691"/>
      <c r="B189" s="693"/>
      <c r="C189" s="677"/>
      <c r="D189" s="671"/>
      <c r="E189" s="678"/>
      <c r="F189" s="671"/>
      <c r="G189" s="697"/>
      <c r="H189" s="671"/>
      <c r="I189" s="671"/>
    </row>
    <row r="190" spans="1:9" ht="13.8" x14ac:dyDescent="0.25">
      <c r="A190" s="691"/>
      <c r="B190" s="694"/>
      <c r="C190" s="686"/>
      <c r="D190" s="686"/>
      <c r="E190" s="687">
        <f>SUM(E186:E189)</f>
        <v>0</v>
      </c>
      <c r="F190" s="686"/>
      <c r="G190" s="686"/>
      <c r="H190" s="686"/>
      <c r="I190" s="686"/>
    </row>
    <row r="191" spans="1:9" ht="14.4" thickBot="1" x14ac:dyDescent="0.3">
      <c r="A191" s="688"/>
      <c r="B191" s="688"/>
      <c r="C191" s="688"/>
      <c r="D191" s="688"/>
      <c r="E191" s="689">
        <f>E185+E190</f>
        <v>0</v>
      </c>
      <c r="F191" s="688"/>
      <c r="G191" s="688"/>
      <c r="H191" s="688"/>
      <c r="I191" s="688"/>
    </row>
    <row r="192" spans="1:9" ht="13.8" x14ac:dyDescent="0.25">
      <c r="A192" s="690">
        <f>A181+1</f>
        <v>18</v>
      </c>
      <c r="B192" s="692" t="s">
        <v>748</v>
      </c>
      <c r="C192" s="685"/>
      <c r="D192" s="674"/>
      <c r="E192" s="675"/>
      <c r="F192" s="673"/>
      <c r="G192" s="695"/>
      <c r="H192" s="673"/>
      <c r="I192" s="673"/>
    </row>
    <row r="193" spans="1:9" ht="13.8" x14ac:dyDescent="0.25">
      <c r="A193" s="691"/>
      <c r="B193" s="693"/>
      <c r="C193" s="676"/>
      <c r="D193" s="366"/>
      <c r="E193" s="666"/>
      <c r="F193" s="668"/>
      <c r="G193" s="696"/>
      <c r="H193" s="668"/>
      <c r="I193" s="668"/>
    </row>
    <row r="194" spans="1:9" ht="13.8" x14ac:dyDescent="0.25">
      <c r="A194" s="691"/>
      <c r="B194" s="693"/>
      <c r="C194" s="676"/>
      <c r="D194" s="366"/>
      <c r="E194" s="667"/>
      <c r="F194" s="668"/>
      <c r="G194" s="696"/>
      <c r="H194" s="668"/>
      <c r="I194" s="668"/>
    </row>
    <row r="195" spans="1:9" ht="13.8" x14ac:dyDescent="0.25">
      <c r="A195" s="691"/>
      <c r="B195" s="693"/>
      <c r="C195" s="677"/>
      <c r="D195" s="681"/>
      <c r="E195" s="678"/>
      <c r="F195" s="671"/>
      <c r="G195" s="697"/>
      <c r="H195" s="671"/>
      <c r="I195" s="671"/>
    </row>
    <row r="196" spans="1:9" ht="13.8" x14ac:dyDescent="0.25">
      <c r="A196" s="691"/>
      <c r="B196" s="694"/>
      <c r="C196" s="686"/>
      <c r="D196" s="686"/>
      <c r="E196" s="687">
        <f>SUM(E192:E195)</f>
        <v>0</v>
      </c>
      <c r="F196" s="698"/>
      <c r="G196" s="698"/>
      <c r="H196" s="698"/>
      <c r="I196" s="686"/>
    </row>
    <row r="197" spans="1:9" ht="13.8" x14ac:dyDescent="0.25">
      <c r="A197" s="691"/>
      <c r="B197" s="693" t="s">
        <v>747</v>
      </c>
      <c r="C197" s="684"/>
      <c r="D197" s="682"/>
      <c r="E197" s="683"/>
      <c r="F197" s="668"/>
      <c r="G197" s="695"/>
      <c r="H197" s="668"/>
      <c r="I197" s="682"/>
    </row>
    <row r="198" spans="1:9" ht="13.8" x14ac:dyDescent="0.25">
      <c r="A198" s="691"/>
      <c r="B198" s="693"/>
      <c r="C198" s="676"/>
      <c r="D198" s="668"/>
      <c r="E198" s="667"/>
      <c r="F198" s="668"/>
      <c r="G198" s="696"/>
      <c r="H198" s="668"/>
      <c r="I198" s="668"/>
    </row>
    <row r="199" spans="1:9" ht="13.8" x14ac:dyDescent="0.25">
      <c r="A199" s="691"/>
      <c r="B199" s="693"/>
      <c r="C199" s="676"/>
      <c r="D199" s="668"/>
      <c r="E199" s="667"/>
      <c r="F199" s="668"/>
      <c r="G199" s="696"/>
      <c r="H199" s="668"/>
      <c r="I199" s="668"/>
    </row>
    <row r="200" spans="1:9" ht="13.8" x14ac:dyDescent="0.25">
      <c r="A200" s="691"/>
      <c r="B200" s="693"/>
      <c r="C200" s="677"/>
      <c r="D200" s="671"/>
      <c r="E200" s="678"/>
      <c r="F200" s="671"/>
      <c r="G200" s="697"/>
      <c r="H200" s="671"/>
      <c r="I200" s="671"/>
    </row>
    <row r="201" spans="1:9" ht="13.8" x14ac:dyDescent="0.25">
      <c r="A201" s="691"/>
      <c r="B201" s="694"/>
      <c r="C201" s="686"/>
      <c r="D201" s="686"/>
      <c r="E201" s="687">
        <f>SUM(E197:E200)</f>
        <v>0</v>
      </c>
      <c r="F201" s="686"/>
      <c r="G201" s="686"/>
      <c r="H201" s="686"/>
      <c r="I201" s="686"/>
    </row>
    <row r="202" spans="1:9" ht="14.4" thickBot="1" x14ac:dyDescent="0.3">
      <c r="A202" s="688"/>
      <c r="B202" s="688"/>
      <c r="C202" s="688"/>
      <c r="D202" s="688"/>
      <c r="E202" s="689">
        <f>E196+E201</f>
        <v>0</v>
      </c>
      <c r="F202" s="688"/>
      <c r="G202" s="688"/>
      <c r="H202" s="688"/>
      <c r="I202" s="688"/>
    </row>
    <row r="203" spans="1:9" ht="13.8" x14ac:dyDescent="0.25">
      <c r="A203" s="690">
        <f>A192+1</f>
        <v>19</v>
      </c>
      <c r="B203" s="692" t="s">
        <v>748</v>
      </c>
      <c r="C203" s="685"/>
      <c r="D203" s="674"/>
      <c r="E203" s="675"/>
      <c r="F203" s="673"/>
      <c r="G203" s="695"/>
      <c r="H203" s="673"/>
      <c r="I203" s="673"/>
    </row>
    <row r="204" spans="1:9" ht="13.8" x14ac:dyDescent="0.25">
      <c r="A204" s="691"/>
      <c r="B204" s="693"/>
      <c r="C204" s="676"/>
      <c r="D204" s="366"/>
      <c r="E204" s="666"/>
      <c r="F204" s="668"/>
      <c r="G204" s="696"/>
      <c r="H204" s="668"/>
      <c r="I204" s="668"/>
    </row>
    <row r="205" spans="1:9" ht="13.8" x14ac:dyDescent="0.25">
      <c r="A205" s="691"/>
      <c r="B205" s="693"/>
      <c r="C205" s="676"/>
      <c r="D205" s="366"/>
      <c r="E205" s="667"/>
      <c r="F205" s="668"/>
      <c r="G205" s="696"/>
      <c r="H205" s="668"/>
      <c r="I205" s="668"/>
    </row>
    <row r="206" spans="1:9" ht="13.8" x14ac:dyDescent="0.25">
      <c r="A206" s="691"/>
      <c r="B206" s="693"/>
      <c r="C206" s="677"/>
      <c r="D206" s="681"/>
      <c r="E206" s="678"/>
      <c r="F206" s="671"/>
      <c r="G206" s="697"/>
      <c r="H206" s="671"/>
      <c r="I206" s="671"/>
    </row>
    <row r="207" spans="1:9" ht="13.8" x14ac:dyDescent="0.25">
      <c r="A207" s="691"/>
      <c r="B207" s="694"/>
      <c r="C207" s="686"/>
      <c r="D207" s="686"/>
      <c r="E207" s="687">
        <f>SUM(E203:E206)</f>
        <v>0</v>
      </c>
      <c r="F207" s="698"/>
      <c r="G207" s="698"/>
      <c r="H207" s="698"/>
      <c r="I207" s="686"/>
    </row>
    <row r="208" spans="1:9" ht="13.8" x14ac:dyDescent="0.25">
      <c r="A208" s="691"/>
      <c r="B208" s="693" t="s">
        <v>747</v>
      </c>
      <c r="C208" s="684"/>
      <c r="D208" s="682"/>
      <c r="E208" s="683"/>
      <c r="F208" s="668"/>
      <c r="G208" s="695"/>
      <c r="H208" s="668"/>
      <c r="I208" s="682"/>
    </row>
    <row r="209" spans="1:9" ht="13.8" x14ac:dyDescent="0.25">
      <c r="A209" s="691"/>
      <c r="B209" s="693"/>
      <c r="C209" s="676"/>
      <c r="D209" s="668"/>
      <c r="E209" s="667"/>
      <c r="F209" s="668"/>
      <c r="G209" s="696"/>
      <c r="H209" s="668"/>
      <c r="I209" s="668"/>
    </row>
    <row r="210" spans="1:9" ht="13.8" x14ac:dyDescent="0.25">
      <c r="A210" s="691"/>
      <c r="B210" s="693"/>
      <c r="C210" s="676"/>
      <c r="D210" s="668"/>
      <c r="E210" s="667"/>
      <c r="F210" s="668"/>
      <c r="G210" s="696"/>
      <c r="H210" s="668"/>
      <c r="I210" s="668"/>
    </row>
    <row r="211" spans="1:9" ht="13.8" x14ac:dyDescent="0.25">
      <c r="A211" s="691"/>
      <c r="B211" s="693"/>
      <c r="C211" s="677"/>
      <c r="D211" s="671"/>
      <c r="E211" s="678"/>
      <c r="F211" s="671"/>
      <c r="G211" s="697"/>
      <c r="H211" s="671"/>
      <c r="I211" s="671"/>
    </row>
    <row r="212" spans="1:9" ht="13.8" x14ac:dyDescent="0.25">
      <c r="A212" s="691"/>
      <c r="B212" s="694"/>
      <c r="C212" s="686"/>
      <c r="D212" s="686"/>
      <c r="E212" s="687">
        <f>SUM(E208:E211)</f>
        <v>0</v>
      </c>
      <c r="F212" s="686"/>
      <c r="G212" s="686"/>
      <c r="H212" s="686"/>
      <c r="I212" s="686"/>
    </row>
    <row r="213" spans="1:9" ht="14.4" thickBot="1" x14ac:dyDescent="0.3">
      <c r="A213" s="688"/>
      <c r="B213" s="688"/>
      <c r="C213" s="688"/>
      <c r="D213" s="688"/>
      <c r="E213" s="689">
        <f>E207+E212</f>
        <v>0</v>
      </c>
      <c r="F213" s="688"/>
      <c r="G213" s="688"/>
      <c r="H213" s="688"/>
      <c r="I213" s="688"/>
    </row>
    <row r="214" spans="1:9" ht="13.8" x14ac:dyDescent="0.25">
      <c r="A214" s="690">
        <f>A203+1</f>
        <v>20</v>
      </c>
      <c r="B214" s="692" t="s">
        <v>748</v>
      </c>
      <c r="C214" s="685"/>
      <c r="D214" s="674"/>
      <c r="E214" s="675"/>
      <c r="F214" s="673"/>
      <c r="G214" s="695"/>
      <c r="H214" s="673"/>
      <c r="I214" s="673"/>
    </row>
    <row r="215" spans="1:9" ht="13.8" x14ac:dyDescent="0.25">
      <c r="A215" s="691"/>
      <c r="B215" s="693"/>
      <c r="C215" s="676"/>
      <c r="D215" s="366"/>
      <c r="E215" s="666"/>
      <c r="F215" s="668"/>
      <c r="G215" s="696"/>
      <c r="H215" s="668"/>
      <c r="I215" s="668"/>
    </row>
    <row r="216" spans="1:9" ht="13.8" x14ac:dyDescent="0.25">
      <c r="A216" s="691"/>
      <c r="B216" s="693"/>
      <c r="C216" s="676"/>
      <c r="D216" s="366"/>
      <c r="E216" s="667"/>
      <c r="F216" s="668"/>
      <c r="G216" s="696"/>
      <c r="H216" s="668"/>
      <c r="I216" s="668"/>
    </row>
    <row r="217" spans="1:9" ht="13.8" x14ac:dyDescent="0.25">
      <c r="A217" s="691"/>
      <c r="B217" s="693"/>
      <c r="C217" s="677"/>
      <c r="D217" s="681"/>
      <c r="E217" s="678"/>
      <c r="F217" s="671"/>
      <c r="G217" s="697"/>
      <c r="H217" s="671"/>
      <c r="I217" s="671"/>
    </row>
    <row r="218" spans="1:9" ht="13.8" x14ac:dyDescent="0.25">
      <c r="A218" s="691"/>
      <c r="B218" s="694"/>
      <c r="C218" s="686"/>
      <c r="D218" s="686"/>
      <c r="E218" s="687">
        <f>SUM(E214:E217)</f>
        <v>0</v>
      </c>
      <c r="F218" s="698"/>
      <c r="G218" s="698"/>
      <c r="H218" s="698"/>
      <c r="I218" s="686"/>
    </row>
    <row r="219" spans="1:9" ht="13.8" x14ac:dyDescent="0.25">
      <c r="A219" s="691"/>
      <c r="B219" s="693" t="s">
        <v>747</v>
      </c>
      <c r="C219" s="684"/>
      <c r="D219" s="682"/>
      <c r="E219" s="683"/>
      <c r="F219" s="668"/>
      <c r="G219" s="695"/>
      <c r="H219" s="668"/>
      <c r="I219" s="682"/>
    </row>
    <row r="220" spans="1:9" ht="13.8" x14ac:dyDescent="0.25">
      <c r="A220" s="691"/>
      <c r="B220" s="693"/>
      <c r="C220" s="676"/>
      <c r="D220" s="668"/>
      <c r="E220" s="667"/>
      <c r="F220" s="668"/>
      <c r="G220" s="696"/>
      <c r="H220" s="668"/>
      <c r="I220" s="668"/>
    </row>
    <row r="221" spans="1:9" ht="13.8" x14ac:dyDescent="0.25">
      <c r="A221" s="691"/>
      <c r="B221" s="693"/>
      <c r="C221" s="676"/>
      <c r="D221" s="668"/>
      <c r="E221" s="667"/>
      <c r="F221" s="668"/>
      <c r="G221" s="696"/>
      <c r="H221" s="668"/>
      <c r="I221" s="668"/>
    </row>
    <row r="222" spans="1:9" ht="13.8" x14ac:dyDescent="0.25">
      <c r="A222" s="691"/>
      <c r="B222" s="693"/>
      <c r="C222" s="677"/>
      <c r="D222" s="671"/>
      <c r="E222" s="678"/>
      <c r="F222" s="671"/>
      <c r="G222" s="697"/>
      <c r="H222" s="671"/>
      <c r="I222" s="671"/>
    </row>
    <row r="223" spans="1:9" ht="13.8" x14ac:dyDescent="0.25">
      <c r="A223" s="691"/>
      <c r="B223" s="694"/>
      <c r="C223" s="686"/>
      <c r="D223" s="686"/>
      <c r="E223" s="687">
        <f>SUM(E219:E222)</f>
        <v>0</v>
      </c>
      <c r="F223" s="686"/>
      <c r="G223" s="686"/>
      <c r="H223" s="686"/>
      <c r="I223" s="686"/>
    </row>
    <row r="224" spans="1:9" ht="14.4" thickBot="1" x14ac:dyDescent="0.3">
      <c r="A224" s="688"/>
      <c r="B224" s="688"/>
      <c r="C224" s="688"/>
      <c r="D224" s="688"/>
      <c r="E224" s="689">
        <f>E218+E223</f>
        <v>0</v>
      </c>
      <c r="F224" s="688"/>
      <c r="G224" s="688"/>
      <c r="H224" s="688"/>
      <c r="I224" s="688"/>
    </row>
    <row r="225" spans="1:9" ht="13.8" x14ac:dyDescent="0.25">
      <c r="A225" s="690">
        <f>A214+1</f>
        <v>21</v>
      </c>
      <c r="B225" s="692" t="s">
        <v>748</v>
      </c>
      <c r="C225" s="685"/>
      <c r="D225" s="674"/>
      <c r="E225" s="675"/>
      <c r="F225" s="673"/>
      <c r="G225" s="695"/>
      <c r="H225" s="673"/>
      <c r="I225" s="673"/>
    </row>
    <row r="226" spans="1:9" ht="13.8" x14ac:dyDescent="0.25">
      <c r="A226" s="691"/>
      <c r="B226" s="693"/>
      <c r="C226" s="676"/>
      <c r="D226" s="366"/>
      <c r="E226" s="666"/>
      <c r="F226" s="668"/>
      <c r="G226" s="696"/>
      <c r="H226" s="668"/>
      <c r="I226" s="668"/>
    </row>
    <row r="227" spans="1:9" ht="13.8" x14ac:dyDescent="0.25">
      <c r="A227" s="691"/>
      <c r="B227" s="693"/>
      <c r="C227" s="676"/>
      <c r="D227" s="366"/>
      <c r="E227" s="667"/>
      <c r="F227" s="668"/>
      <c r="G227" s="696"/>
      <c r="H227" s="668"/>
      <c r="I227" s="668"/>
    </row>
    <row r="228" spans="1:9" ht="13.8" x14ac:dyDescent="0.25">
      <c r="A228" s="691"/>
      <c r="B228" s="693"/>
      <c r="C228" s="677"/>
      <c r="D228" s="681"/>
      <c r="E228" s="678"/>
      <c r="F228" s="671"/>
      <c r="G228" s="697"/>
      <c r="H228" s="671"/>
      <c r="I228" s="671"/>
    </row>
    <row r="229" spans="1:9" ht="13.8" x14ac:dyDescent="0.25">
      <c r="A229" s="691"/>
      <c r="B229" s="694"/>
      <c r="C229" s="686"/>
      <c r="D229" s="686"/>
      <c r="E229" s="687">
        <f>SUM(E225:E228)</f>
        <v>0</v>
      </c>
      <c r="F229" s="698"/>
      <c r="G229" s="698"/>
      <c r="H229" s="698"/>
      <c r="I229" s="686"/>
    </row>
    <row r="230" spans="1:9" ht="13.8" x14ac:dyDescent="0.25">
      <c r="A230" s="691"/>
      <c r="B230" s="693" t="s">
        <v>747</v>
      </c>
      <c r="C230" s="684"/>
      <c r="D230" s="682"/>
      <c r="E230" s="683"/>
      <c r="F230" s="668"/>
      <c r="G230" s="695"/>
      <c r="H230" s="668"/>
      <c r="I230" s="682"/>
    </row>
    <row r="231" spans="1:9" ht="13.8" x14ac:dyDescent="0.25">
      <c r="A231" s="691"/>
      <c r="B231" s="693"/>
      <c r="C231" s="676"/>
      <c r="D231" s="668"/>
      <c r="E231" s="667"/>
      <c r="F231" s="668"/>
      <c r="G231" s="696"/>
      <c r="H231" s="668"/>
      <c r="I231" s="668"/>
    </row>
    <row r="232" spans="1:9" ht="13.8" x14ac:dyDescent="0.25">
      <c r="A232" s="691"/>
      <c r="B232" s="693"/>
      <c r="C232" s="676"/>
      <c r="D232" s="668"/>
      <c r="E232" s="667"/>
      <c r="F232" s="668"/>
      <c r="G232" s="696"/>
      <c r="H232" s="668"/>
      <c r="I232" s="668"/>
    </row>
    <row r="233" spans="1:9" ht="13.8" x14ac:dyDescent="0.25">
      <c r="A233" s="691"/>
      <c r="B233" s="693"/>
      <c r="C233" s="677"/>
      <c r="D233" s="671"/>
      <c r="E233" s="678"/>
      <c r="F233" s="671"/>
      <c r="G233" s="697"/>
      <c r="H233" s="671"/>
      <c r="I233" s="671"/>
    </row>
    <row r="234" spans="1:9" ht="13.8" x14ac:dyDescent="0.25">
      <c r="A234" s="691"/>
      <c r="B234" s="694"/>
      <c r="C234" s="686"/>
      <c r="D234" s="686"/>
      <c r="E234" s="687">
        <f>SUM(E230:E233)</f>
        <v>0</v>
      </c>
      <c r="F234" s="686"/>
      <c r="G234" s="686"/>
      <c r="H234" s="686"/>
      <c r="I234" s="686"/>
    </row>
    <row r="235" spans="1:9" ht="14.4" thickBot="1" x14ac:dyDescent="0.3">
      <c r="A235" s="688"/>
      <c r="B235" s="688"/>
      <c r="C235" s="688"/>
      <c r="D235" s="688"/>
      <c r="E235" s="689">
        <f>E229+E234</f>
        <v>0</v>
      </c>
      <c r="F235" s="688"/>
      <c r="G235" s="688"/>
      <c r="H235" s="688"/>
      <c r="I235" s="688"/>
    </row>
    <row r="236" spans="1:9" ht="13.8" x14ac:dyDescent="0.25">
      <c r="A236" s="690">
        <f>A225+1</f>
        <v>22</v>
      </c>
      <c r="B236" s="692" t="s">
        <v>748</v>
      </c>
      <c r="C236" s="685"/>
      <c r="D236" s="674"/>
      <c r="E236" s="675"/>
      <c r="F236" s="673"/>
      <c r="G236" s="695"/>
      <c r="H236" s="673"/>
      <c r="I236" s="673"/>
    </row>
    <row r="237" spans="1:9" ht="13.8" x14ac:dyDescent="0.25">
      <c r="A237" s="691"/>
      <c r="B237" s="693"/>
      <c r="C237" s="676"/>
      <c r="D237" s="366"/>
      <c r="E237" s="666"/>
      <c r="F237" s="668"/>
      <c r="G237" s="696"/>
      <c r="H237" s="668"/>
      <c r="I237" s="668"/>
    </row>
    <row r="238" spans="1:9" ht="13.8" x14ac:dyDescent="0.25">
      <c r="A238" s="691"/>
      <c r="B238" s="693"/>
      <c r="C238" s="676"/>
      <c r="D238" s="366"/>
      <c r="E238" s="667"/>
      <c r="F238" s="668"/>
      <c r="G238" s="696"/>
      <c r="H238" s="668"/>
      <c r="I238" s="668"/>
    </row>
    <row r="239" spans="1:9" ht="13.8" x14ac:dyDescent="0.25">
      <c r="A239" s="691"/>
      <c r="B239" s="693"/>
      <c r="C239" s="677"/>
      <c r="D239" s="681"/>
      <c r="E239" s="678"/>
      <c r="F239" s="671"/>
      <c r="G239" s="697"/>
      <c r="H239" s="671"/>
      <c r="I239" s="671"/>
    </row>
    <row r="240" spans="1:9" ht="13.8" x14ac:dyDescent="0.25">
      <c r="A240" s="691"/>
      <c r="B240" s="694"/>
      <c r="C240" s="686"/>
      <c r="D240" s="686"/>
      <c r="E240" s="687">
        <f>SUM(E236:E239)</f>
        <v>0</v>
      </c>
      <c r="F240" s="698"/>
      <c r="G240" s="698"/>
      <c r="H240" s="698"/>
      <c r="I240" s="686"/>
    </row>
    <row r="241" spans="1:9" ht="13.8" x14ac:dyDescent="0.25">
      <c r="A241" s="691"/>
      <c r="B241" s="693" t="s">
        <v>747</v>
      </c>
      <c r="C241" s="684"/>
      <c r="D241" s="682"/>
      <c r="E241" s="683"/>
      <c r="F241" s="668"/>
      <c r="G241" s="695"/>
      <c r="H241" s="668"/>
      <c r="I241" s="682"/>
    </row>
    <row r="242" spans="1:9" ht="13.8" x14ac:dyDescent="0.25">
      <c r="A242" s="691"/>
      <c r="B242" s="693"/>
      <c r="C242" s="676"/>
      <c r="D242" s="668"/>
      <c r="E242" s="667"/>
      <c r="F242" s="668"/>
      <c r="G242" s="696"/>
      <c r="H242" s="668"/>
      <c r="I242" s="668"/>
    </row>
    <row r="243" spans="1:9" ht="13.8" x14ac:dyDescent="0.25">
      <c r="A243" s="691"/>
      <c r="B243" s="693"/>
      <c r="C243" s="676"/>
      <c r="D243" s="668"/>
      <c r="E243" s="667"/>
      <c r="F243" s="668"/>
      <c r="G243" s="696"/>
      <c r="H243" s="668"/>
      <c r="I243" s="668"/>
    </row>
    <row r="244" spans="1:9" ht="13.8" x14ac:dyDescent="0.25">
      <c r="A244" s="691"/>
      <c r="B244" s="693"/>
      <c r="C244" s="677"/>
      <c r="D244" s="671"/>
      <c r="E244" s="678"/>
      <c r="F244" s="671"/>
      <c r="G244" s="697"/>
      <c r="H244" s="671"/>
      <c r="I244" s="671"/>
    </row>
    <row r="245" spans="1:9" ht="13.8" x14ac:dyDescent="0.25">
      <c r="A245" s="691"/>
      <c r="B245" s="694"/>
      <c r="C245" s="686"/>
      <c r="D245" s="686"/>
      <c r="E245" s="687">
        <f>SUM(E241:E244)</f>
        <v>0</v>
      </c>
      <c r="F245" s="686"/>
      <c r="G245" s="686"/>
      <c r="H245" s="686"/>
      <c r="I245" s="686"/>
    </row>
    <row r="246" spans="1:9" ht="14.4" thickBot="1" x14ac:dyDescent="0.3">
      <c r="A246" s="688"/>
      <c r="B246" s="688"/>
      <c r="C246" s="688"/>
      <c r="D246" s="688"/>
      <c r="E246" s="689">
        <f>E240+E245</f>
        <v>0</v>
      </c>
      <c r="F246" s="688"/>
      <c r="G246" s="688"/>
      <c r="H246" s="688"/>
      <c r="I246" s="688"/>
    </row>
    <row r="247" spans="1:9" ht="13.8" x14ac:dyDescent="0.25">
      <c r="A247" s="690">
        <f>A236+1</f>
        <v>23</v>
      </c>
      <c r="B247" s="692" t="s">
        <v>748</v>
      </c>
      <c r="C247" s="685"/>
      <c r="D247" s="674"/>
      <c r="E247" s="675"/>
      <c r="F247" s="673"/>
      <c r="G247" s="695"/>
      <c r="H247" s="673"/>
      <c r="I247" s="673"/>
    </row>
    <row r="248" spans="1:9" ht="13.8" x14ac:dyDescent="0.25">
      <c r="A248" s="691"/>
      <c r="B248" s="693"/>
      <c r="C248" s="676"/>
      <c r="D248" s="366"/>
      <c r="E248" s="666"/>
      <c r="F248" s="668"/>
      <c r="G248" s="696"/>
      <c r="H248" s="668"/>
      <c r="I248" s="668"/>
    </row>
    <row r="249" spans="1:9" ht="13.8" x14ac:dyDescent="0.25">
      <c r="A249" s="691"/>
      <c r="B249" s="693"/>
      <c r="C249" s="676"/>
      <c r="D249" s="366"/>
      <c r="E249" s="667"/>
      <c r="F249" s="668"/>
      <c r="G249" s="696"/>
      <c r="H249" s="668"/>
      <c r="I249" s="668"/>
    </row>
    <row r="250" spans="1:9" ht="13.8" x14ac:dyDescent="0.25">
      <c r="A250" s="691"/>
      <c r="B250" s="693"/>
      <c r="C250" s="677"/>
      <c r="D250" s="681"/>
      <c r="E250" s="678"/>
      <c r="F250" s="671"/>
      <c r="G250" s="697"/>
      <c r="H250" s="671"/>
      <c r="I250" s="671"/>
    </row>
    <row r="251" spans="1:9" ht="13.8" x14ac:dyDescent="0.25">
      <c r="A251" s="691"/>
      <c r="B251" s="694"/>
      <c r="C251" s="686"/>
      <c r="D251" s="686"/>
      <c r="E251" s="687">
        <f>SUM(E247:E250)</f>
        <v>0</v>
      </c>
      <c r="F251" s="698"/>
      <c r="G251" s="698"/>
      <c r="H251" s="698"/>
      <c r="I251" s="686"/>
    </row>
    <row r="252" spans="1:9" ht="13.8" x14ac:dyDescent="0.25">
      <c r="A252" s="691"/>
      <c r="B252" s="693" t="s">
        <v>747</v>
      </c>
      <c r="C252" s="684"/>
      <c r="D252" s="682"/>
      <c r="E252" s="683"/>
      <c r="F252" s="668"/>
      <c r="G252" s="695"/>
      <c r="H252" s="668"/>
      <c r="I252" s="682"/>
    </row>
    <row r="253" spans="1:9" ht="13.8" x14ac:dyDescent="0.25">
      <c r="A253" s="691"/>
      <c r="B253" s="693"/>
      <c r="C253" s="676"/>
      <c r="D253" s="668"/>
      <c r="E253" s="667"/>
      <c r="F253" s="668"/>
      <c r="G253" s="696"/>
      <c r="H253" s="668"/>
      <c r="I253" s="668"/>
    </row>
    <row r="254" spans="1:9" ht="13.8" x14ac:dyDescent="0.25">
      <c r="A254" s="691"/>
      <c r="B254" s="693"/>
      <c r="C254" s="676"/>
      <c r="D254" s="668"/>
      <c r="E254" s="667"/>
      <c r="F254" s="668"/>
      <c r="G254" s="696"/>
      <c r="H254" s="668"/>
      <c r="I254" s="668"/>
    </row>
    <row r="255" spans="1:9" ht="13.8" x14ac:dyDescent="0.25">
      <c r="A255" s="691"/>
      <c r="B255" s="693"/>
      <c r="C255" s="677"/>
      <c r="D255" s="671"/>
      <c r="E255" s="678"/>
      <c r="F255" s="671"/>
      <c r="G255" s="697"/>
      <c r="H255" s="671"/>
      <c r="I255" s="671"/>
    </row>
    <row r="256" spans="1:9" ht="13.8" x14ac:dyDescent="0.25">
      <c r="A256" s="691"/>
      <c r="B256" s="694"/>
      <c r="C256" s="686"/>
      <c r="D256" s="686"/>
      <c r="E256" s="687">
        <f>SUM(E252:E255)</f>
        <v>0</v>
      </c>
      <c r="F256" s="686"/>
      <c r="G256" s="686"/>
      <c r="H256" s="686"/>
      <c r="I256" s="686"/>
    </row>
    <row r="257" spans="1:9" ht="14.4" thickBot="1" x14ac:dyDescent="0.3">
      <c r="A257" s="688"/>
      <c r="B257" s="688"/>
      <c r="C257" s="688"/>
      <c r="D257" s="688"/>
      <c r="E257" s="689">
        <f>E251+E256</f>
        <v>0</v>
      </c>
      <c r="F257" s="688"/>
      <c r="G257" s="688"/>
      <c r="H257" s="688"/>
      <c r="I257" s="688"/>
    </row>
    <row r="258" spans="1:9" ht="13.8" x14ac:dyDescent="0.25">
      <c r="A258" s="690">
        <f>A247+1</f>
        <v>24</v>
      </c>
      <c r="B258" s="692" t="s">
        <v>748</v>
      </c>
      <c r="C258" s="685"/>
      <c r="D258" s="674"/>
      <c r="E258" s="675"/>
      <c r="F258" s="673"/>
      <c r="G258" s="695"/>
      <c r="H258" s="673"/>
      <c r="I258" s="673"/>
    </row>
    <row r="259" spans="1:9" ht="13.8" x14ac:dyDescent="0.25">
      <c r="A259" s="691"/>
      <c r="B259" s="693"/>
      <c r="C259" s="676"/>
      <c r="D259" s="366"/>
      <c r="E259" s="666"/>
      <c r="F259" s="668"/>
      <c r="G259" s="696"/>
      <c r="H259" s="668"/>
      <c r="I259" s="668"/>
    </row>
    <row r="260" spans="1:9" ht="13.8" x14ac:dyDescent="0.25">
      <c r="A260" s="691"/>
      <c r="B260" s="693"/>
      <c r="C260" s="676"/>
      <c r="D260" s="366"/>
      <c r="E260" s="667"/>
      <c r="F260" s="668"/>
      <c r="G260" s="696"/>
      <c r="H260" s="668"/>
      <c r="I260" s="668"/>
    </row>
    <row r="261" spans="1:9" ht="13.8" x14ac:dyDescent="0.25">
      <c r="A261" s="691"/>
      <c r="B261" s="693"/>
      <c r="C261" s="677"/>
      <c r="D261" s="681"/>
      <c r="E261" s="678"/>
      <c r="F261" s="671"/>
      <c r="G261" s="697"/>
      <c r="H261" s="671"/>
      <c r="I261" s="671"/>
    </row>
    <row r="262" spans="1:9" ht="13.8" x14ac:dyDescent="0.25">
      <c r="A262" s="691"/>
      <c r="B262" s="694"/>
      <c r="C262" s="686"/>
      <c r="D262" s="686"/>
      <c r="E262" s="687">
        <f>SUM(E258:E261)</f>
        <v>0</v>
      </c>
      <c r="F262" s="698"/>
      <c r="G262" s="698"/>
      <c r="H262" s="698"/>
      <c r="I262" s="686"/>
    </row>
    <row r="263" spans="1:9" ht="13.8" x14ac:dyDescent="0.25">
      <c r="A263" s="691"/>
      <c r="B263" s="693" t="s">
        <v>747</v>
      </c>
      <c r="C263" s="684"/>
      <c r="D263" s="682"/>
      <c r="E263" s="683"/>
      <c r="F263" s="668"/>
      <c r="G263" s="695"/>
      <c r="H263" s="668"/>
      <c r="I263" s="682"/>
    </row>
    <row r="264" spans="1:9" ht="13.8" x14ac:dyDescent="0.25">
      <c r="A264" s="691"/>
      <c r="B264" s="693"/>
      <c r="C264" s="676"/>
      <c r="D264" s="668"/>
      <c r="E264" s="667"/>
      <c r="F264" s="668"/>
      <c r="G264" s="696"/>
      <c r="H264" s="668"/>
      <c r="I264" s="668"/>
    </row>
    <row r="265" spans="1:9" ht="13.8" x14ac:dyDescent="0.25">
      <c r="A265" s="691"/>
      <c r="B265" s="693"/>
      <c r="C265" s="676"/>
      <c r="D265" s="668"/>
      <c r="E265" s="667"/>
      <c r="F265" s="668"/>
      <c r="G265" s="696"/>
      <c r="H265" s="668"/>
      <c r="I265" s="668"/>
    </row>
    <row r="266" spans="1:9" ht="13.8" x14ac:dyDescent="0.25">
      <c r="A266" s="691"/>
      <c r="B266" s="693"/>
      <c r="C266" s="677"/>
      <c r="D266" s="671"/>
      <c r="E266" s="678"/>
      <c r="F266" s="671"/>
      <c r="G266" s="697"/>
      <c r="H266" s="671"/>
      <c r="I266" s="671"/>
    </row>
    <row r="267" spans="1:9" ht="13.8" x14ac:dyDescent="0.25">
      <c r="A267" s="691"/>
      <c r="B267" s="694"/>
      <c r="C267" s="686"/>
      <c r="D267" s="686"/>
      <c r="E267" s="687">
        <f>SUM(E263:E266)</f>
        <v>0</v>
      </c>
      <c r="F267" s="686"/>
      <c r="G267" s="686"/>
      <c r="H267" s="686"/>
      <c r="I267" s="686"/>
    </row>
    <row r="268" spans="1:9" ht="14.4" thickBot="1" x14ac:dyDescent="0.3">
      <c r="A268" s="688"/>
      <c r="B268" s="688"/>
      <c r="C268" s="688"/>
      <c r="D268" s="688"/>
      <c r="E268" s="689">
        <f>E262+E267</f>
        <v>0</v>
      </c>
      <c r="F268" s="688"/>
      <c r="G268" s="688"/>
      <c r="H268" s="688"/>
      <c r="I268" s="688"/>
    </row>
    <row r="269" spans="1:9" ht="13.8" x14ac:dyDescent="0.25">
      <c r="A269" s="690">
        <f>A258+1</f>
        <v>25</v>
      </c>
      <c r="B269" s="692" t="s">
        <v>748</v>
      </c>
      <c r="C269" s="685"/>
      <c r="D269" s="674"/>
      <c r="E269" s="675"/>
      <c r="F269" s="673"/>
      <c r="G269" s="695"/>
      <c r="H269" s="673"/>
      <c r="I269" s="673"/>
    </row>
    <row r="270" spans="1:9" ht="13.8" x14ac:dyDescent="0.25">
      <c r="A270" s="691"/>
      <c r="B270" s="693"/>
      <c r="C270" s="676"/>
      <c r="D270" s="366"/>
      <c r="E270" s="666"/>
      <c r="F270" s="668"/>
      <c r="G270" s="696"/>
      <c r="H270" s="668"/>
      <c r="I270" s="668"/>
    </row>
    <row r="271" spans="1:9" ht="13.8" x14ac:dyDescent="0.25">
      <c r="A271" s="691"/>
      <c r="B271" s="693"/>
      <c r="C271" s="676"/>
      <c r="D271" s="366"/>
      <c r="E271" s="667"/>
      <c r="F271" s="668"/>
      <c r="G271" s="696"/>
      <c r="H271" s="668"/>
      <c r="I271" s="668"/>
    </row>
    <row r="272" spans="1:9" ht="13.8" x14ac:dyDescent="0.25">
      <c r="A272" s="691"/>
      <c r="B272" s="693"/>
      <c r="C272" s="677"/>
      <c r="D272" s="681"/>
      <c r="E272" s="678"/>
      <c r="F272" s="671"/>
      <c r="G272" s="697"/>
      <c r="H272" s="671"/>
      <c r="I272" s="671"/>
    </row>
    <row r="273" spans="1:9" ht="13.8" x14ac:dyDescent="0.25">
      <c r="A273" s="691"/>
      <c r="B273" s="694"/>
      <c r="C273" s="686"/>
      <c r="D273" s="686"/>
      <c r="E273" s="687">
        <f>SUM(E269:E272)</f>
        <v>0</v>
      </c>
      <c r="F273" s="698"/>
      <c r="G273" s="698"/>
      <c r="H273" s="698"/>
      <c r="I273" s="686"/>
    </row>
    <row r="274" spans="1:9" ht="13.8" x14ac:dyDescent="0.25">
      <c r="A274" s="691"/>
      <c r="B274" s="693" t="s">
        <v>747</v>
      </c>
      <c r="C274" s="684"/>
      <c r="D274" s="682"/>
      <c r="E274" s="683"/>
      <c r="F274" s="668"/>
      <c r="G274" s="695"/>
      <c r="H274" s="668"/>
      <c r="I274" s="682"/>
    </row>
    <row r="275" spans="1:9" ht="13.8" x14ac:dyDescent="0.25">
      <c r="A275" s="691"/>
      <c r="B275" s="693"/>
      <c r="C275" s="676"/>
      <c r="D275" s="668"/>
      <c r="E275" s="667"/>
      <c r="F275" s="668"/>
      <c r="G275" s="696"/>
      <c r="H275" s="668"/>
      <c r="I275" s="668"/>
    </row>
    <row r="276" spans="1:9" ht="13.8" x14ac:dyDescent="0.25">
      <c r="A276" s="691"/>
      <c r="B276" s="693"/>
      <c r="C276" s="676"/>
      <c r="D276" s="668"/>
      <c r="E276" s="667"/>
      <c r="F276" s="668"/>
      <c r="G276" s="696"/>
      <c r="H276" s="668"/>
      <c r="I276" s="668"/>
    </row>
    <row r="277" spans="1:9" ht="13.8" x14ac:dyDescent="0.25">
      <c r="A277" s="691"/>
      <c r="B277" s="693"/>
      <c r="C277" s="677"/>
      <c r="D277" s="671"/>
      <c r="E277" s="678"/>
      <c r="F277" s="671"/>
      <c r="G277" s="697"/>
      <c r="H277" s="671"/>
      <c r="I277" s="671"/>
    </row>
    <row r="278" spans="1:9" ht="13.8" x14ac:dyDescent="0.25">
      <c r="A278" s="691"/>
      <c r="B278" s="694"/>
      <c r="C278" s="686"/>
      <c r="D278" s="686"/>
      <c r="E278" s="687">
        <f>SUM(E274:E277)</f>
        <v>0</v>
      </c>
      <c r="F278" s="686"/>
      <c r="G278" s="686"/>
      <c r="H278" s="686"/>
      <c r="I278" s="686"/>
    </row>
    <row r="279" spans="1:9" ht="14.4" thickBot="1" x14ac:dyDescent="0.3">
      <c r="A279" s="688"/>
      <c r="B279" s="688"/>
      <c r="C279" s="688"/>
      <c r="D279" s="688"/>
      <c r="E279" s="689">
        <f>E273+E278</f>
        <v>0</v>
      </c>
      <c r="F279" s="688"/>
      <c r="G279" s="688"/>
      <c r="H279" s="688"/>
      <c r="I279" s="688"/>
    </row>
    <row r="280" spans="1:9" ht="13.8" x14ac:dyDescent="0.25">
      <c r="A280" s="690">
        <f>A269+1</f>
        <v>26</v>
      </c>
      <c r="B280" s="692" t="s">
        <v>748</v>
      </c>
      <c r="C280" s="685"/>
      <c r="D280" s="674"/>
      <c r="E280" s="675"/>
      <c r="F280" s="673"/>
      <c r="G280" s="695"/>
      <c r="H280" s="673"/>
      <c r="I280" s="673"/>
    </row>
    <row r="281" spans="1:9" ht="13.8" x14ac:dyDescent="0.25">
      <c r="A281" s="691"/>
      <c r="B281" s="693"/>
      <c r="C281" s="676"/>
      <c r="D281" s="366"/>
      <c r="E281" s="666"/>
      <c r="F281" s="668"/>
      <c r="G281" s="696"/>
      <c r="H281" s="668"/>
      <c r="I281" s="668"/>
    </row>
    <row r="282" spans="1:9" ht="13.8" x14ac:dyDescent="0.25">
      <c r="A282" s="691"/>
      <c r="B282" s="693"/>
      <c r="C282" s="676"/>
      <c r="D282" s="366"/>
      <c r="E282" s="667"/>
      <c r="F282" s="668"/>
      <c r="G282" s="696"/>
      <c r="H282" s="668"/>
      <c r="I282" s="668"/>
    </row>
    <row r="283" spans="1:9" ht="13.8" x14ac:dyDescent="0.25">
      <c r="A283" s="691"/>
      <c r="B283" s="693"/>
      <c r="C283" s="677"/>
      <c r="D283" s="681"/>
      <c r="E283" s="678"/>
      <c r="F283" s="671"/>
      <c r="G283" s="697"/>
      <c r="H283" s="671"/>
      <c r="I283" s="671"/>
    </row>
    <row r="284" spans="1:9" ht="13.8" x14ac:dyDescent="0.25">
      <c r="A284" s="691"/>
      <c r="B284" s="694"/>
      <c r="C284" s="686"/>
      <c r="D284" s="686"/>
      <c r="E284" s="687">
        <f>SUM(E280:E283)</f>
        <v>0</v>
      </c>
      <c r="F284" s="698"/>
      <c r="G284" s="698"/>
      <c r="H284" s="698"/>
      <c r="I284" s="686"/>
    </row>
    <row r="285" spans="1:9" ht="13.8" x14ac:dyDescent="0.25">
      <c r="A285" s="691"/>
      <c r="B285" s="693" t="s">
        <v>747</v>
      </c>
      <c r="C285" s="684"/>
      <c r="D285" s="682"/>
      <c r="E285" s="683"/>
      <c r="F285" s="668"/>
      <c r="G285" s="695"/>
      <c r="H285" s="668"/>
      <c r="I285" s="682"/>
    </row>
    <row r="286" spans="1:9" ht="13.8" x14ac:dyDescent="0.25">
      <c r="A286" s="691"/>
      <c r="B286" s="693"/>
      <c r="C286" s="676"/>
      <c r="D286" s="668"/>
      <c r="E286" s="667"/>
      <c r="F286" s="668"/>
      <c r="G286" s="696"/>
      <c r="H286" s="668"/>
      <c r="I286" s="668"/>
    </row>
    <row r="287" spans="1:9" ht="13.8" x14ac:dyDescent="0.25">
      <c r="A287" s="691"/>
      <c r="B287" s="693"/>
      <c r="C287" s="676"/>
      <c r="D287" s="668"/>
      <c r="E287" s="667"/>
      <c r="F287" s="668"/>
      <c r="G287" s="696"/>
      <c r="H287" s="668"/>
      <c r="I287" s="668"/>
    </row>
    <row r="288" spans="1:9" ht="13.8" x14ac:dyDescent="0.25">
      <c r="A288" s="691"/>
      <c r="B288" s="693"/>
      <c r="C288" s="677"/>
      <c r="D288" s="671"/>
      <c r="E288" s="678"/>
      <c r="F288" s="671"/>
      <c r="G288" s="697"/>
      <c r="H288" s="671"/>
      <c r="I288" s="671"/>
    </row>
    <row r="289" spans="1:9" ht="13.8" x14ac:dyDescent="0.25">
      <c r="A289" s="691"/>
      <c r="B289" s="694"/>
      <c r="C289" s="686"/>
      <c r="D289" s="686"/>
      <c r="E289" s="687">
        <f>SUM(E285:E288)</f>
        <v>0</v>
      </c>
      <c r="F289" s="686"/>
      <c r="G289" s="686"/>
      <c r="H289" s="686"/>
      <c r="I289" s="686"/>
    </row>
    <row r="290" spans="1:9" ht="14.4" thickBot="1" x14ac:dyDescent="0.3">
      <c r="A290" s="688"/>
      <c r="B290" s="688"/>
      <c r="C290" s="688"/>
      <c r="D290" s="688"/>
      <c r="E290" s="689">
        <f>E284+E289</f>
        <v>0</v>
      </c>
      <c r="F290" s="688"/>
      <c r="G290" s="688"/>
      <c r="H290" s="688"/>
      <c r="I290" s="688"/>
    </row>
    <row r="291" spans="1:9" ht="13.8" x14ac:dyDescent="0.25">
      <c r="A291" s="690">
        <f>A280+1</f>
        <v>27</v>
      </c>
      <c r="B291" s="692" t="s">
        <v>748</v>
      </c>
      <c r="C291" s="685"/>
      <c r="D291" s="674"/>
      <c r="E291" s="675"/>
      <c r="F291" s="673"/>
      <c r="G291" s="695"/>
      <c r="H291" s="673"/>
      <c r="I291" s="673"/>
    </row>
    <row r="292" spans="1:9" ht="13.8" x14ac:dyDescent="0.25">
      <c r="A292" s="691"/>
      <c r="B292" s="693"/>
      <c r="C292" s="676"/>
      <c r="D292" s="366"/>
      <c r="E292" s="666"/>
      <c r="F292" s="668"/>
      <c r="G292" s="696"/>
      <c r="H292" s="668"/>
      <c r="I292" s="668"/>
    </row>
    <row r="293" spans="1:9" ht="13.8" x14ac:dyDescent="0.25">
      <c r="A293" s="691"/>
      <c r="B293" s="693"/>
      <c r="C293" s="676"/>
      <c r="D293" s="366"/>
      <c r="E293" s="667"/>
      <c r="F293" s="668"/>
      <c r="G293" s="696"/>
      <c r="H293" s="668"/>
      <c r="I293" s="668"/>
    </row>
    <row r="294" spans="1:9" ht="13.8" x14ac:dyDescent="0.25">
      <c r="A294" s="691"/>
      <c r="B294" s="693"/>
      <c r="C294" s="677"/>
      <c r="D294" s="681"/>
      <c r="E294" s="678"/>
      <c r="F294" s="671"/>
      <c r="G294" s="697"/>
      <c r="H294" s="671"/>
      <c r="I294" s="671"/>
    </row>
    <row r="295" spans="1:9" ht="13.8" x14ac:dyDescent="0.25">
      <c r="A295" s="691"/>
      <c r="B295" s="694"/>
      <c r="C295" s="686"/>
      <c r="D295" s="686"/>
      <c r="E295" s="687">
        <f>SUM(E291:E294)</f>
        <v>0</v>
      </c>
      <c r="F295" s="698"/>
      <c r="G295" s="698"/>
      <c r="H295" s="698"/>
      <c r="I295" s="686"/>
    </row>
    <row r="296" spans="1:9" ht="13.8" x14ac:dyDescent="0.25">
      <c r="A296" s="691"/>
      <c r="B296" s="693" t="s">
        <v>747</v>
      </c>
      <c r="C296" s="684"/>
      <c r="D296" s="682"/>
      <c r="E296" s="683"/>
      <c r="F296" s="668"/>
      <c r="G296" s="695"/>
      <c r="H296" s="668"/>
      <c r="I296" s="682"/>
    </row>
    <row r="297" spans="1:9" ht="13.8" x14ac:dyDescent="0.25">
      <c r="A297" s="691"/>
      <c r="B297" s="693"/>
      <c r="C297" s="676"/>
      <c r="D297" s="668"/>
      <c r="E297" s="667"/>
      <c r="F297" s="668"/>
      <c r="G297" s="696"/>
      <c r="H297" s="668"/>
      <c r="I297" s="668"/>
    </row>
    <row r="298" spans="1:9" ht="13.8" x14ac:dyDescent="0.25">
      <c r="A298" s="691"/>
      <c r="B298" s="693"/>
      <c r="C298" s="676"/>
      <c r="D298" s="668"/>
      <c r="E298" s="667"/>
      <c r="F298" s="668"/>
      <c r="G298" s="696"/>
      <c r="H298" s="668"/>
      <c r="I298" s="668"/>
    </row>
    <row r="299" spans="1:9" ht="13.8" x14ac:dyDescent="0.25">
      <c r="A299" s="691"/>
      <c r="B299" s="693"/>
      <c r="C299" s="677"/>
      <c r="D299" s="671"/>
      <c r="E299" s="678"/>
      <c r="F299" s="671"/>
      <c r="G299" s="697"/>
      <c r="H299" s="671"/>
      <c r="I299" s="671"/>
    </row>
    <row r="300" spans="1:9" ht="13.8" x14ac:dyDescent="0.25">
      <c r="A300" s="691"/>
      <c r="B300" s="694"/>
      <c r="C300" s="686"/>
      <c r="D300" s="686"/>
      <c r="E300" s="687">
        <f>SUM(E296:E299)</f>
        <v>0</v>
      </c>
      <c r="F300" s="686"/>
      <c r="G300" s="686"/>
      <c r="H300" s="686"/>
      <c r="I300" s="686"/>
    </row>
    <row r="301" spans="1:9" ht="14.4" thickBot="1" x14ac:dyDescent="0.3">
      <c r="A301" s="688"/>
      <c r="B301" s="688"/>
      <c r="C301" s="688"/>
      <c r="D301" s="688"/>
      <c r="E301" s="689">
        <f>E295+E300</f>
        <v>0</v>
      </c>
      <c r="F301" s="688"/>
      <c r="G301" s="688"/>
      <c r="H301" s="688"/>
      <c r="I301" s="688"/>
    </row>
    <row r="302" spans="1:9" ht="13.8" x14ac:dyDescent="0.25">
      <c r="A302" s="690">
        <f>A291+1</f>
        <v>28</v>
      </c>
      <c r="B302" s="692" t="s">
        <v>748</v>
      </c>
      <c r="C302" s="685"/>
      <c r="D302" s="674"/>
      <c r="E302" s="675"/>
      <c r="F302" s="673"/>
      <c r="G302" s="695"/>
      <c r="H302" s="673"/>
      <c r="I302" s="673"/>
    </row>
    <row r="303" spans="1:9" ht="13.8" x14ac:dyDescent="0.25">
      <c r="A303" s="691"/>
      <c r="B303" s="693"/>
      <c r="C303" s="676"/>
      <c r="D303" s="366"/>
      <c r="E303" s="666"/>
      <c r="F303" s="668"/>
      <c r="G303" s="696"/>
      <c r="H303" s="668"/>
      <c r="I303" s="668"/>
    </row>
    <row r="304" spans="1:9" ht="13.8" x14ac:dyDescent="0.25">
      <c r="A304" s="691"/>
      <c r="B304" s="693"/>
      <c r="C304" s="676"/>
      <c r="D304" s="366"/>
      <c r="E304" s="667"/>
      <c r="F304" s="668"/>
      <c r="G304" s="696"/>
      <c r="H304" s="668"/>
      <c r="I304" s="668"/>
    </row>
    <row r="305" spans="1:9" ht="13.8" x14ac:dyDescent="0.25">
      <c r="A305" s="691"/>
      <c r="B305" s="693"/>
      <c r="C305" s="677"/>
      <c r="D305" s="681"/>
      <c r="E305" s="678"/>
      <c r="F305" s="671"/>
      <c r="G305" s="697"/>
      <c r="H305" s="671"/>
      <c r="I305" s="671"/>
    </row>
    <row r="306" spans="1:9" ht="13.8" x14ac:dyDescent="0.25">
      <c r="A306" s="691"/>
      <c r="B306" s="694"/>
      <c r="C306" s="686"/>
      <c r="D306" s="686"/>
      <c r="E306" s="687">
        <f>SUM(E302:E305)</f>
        <v>0</v>
      </c>
      <c r="F306" s="698"/>
      <c r="G306" s="698"/>
      <c r="H306" s="698"/>
      <c r="I306" s="686"/>
    </row>
    <row r="307" spans="1:9" ht="13.8" x14ac:dyDescent="0.25">
      <c r="A307" s="691"/>
      <c r="B307" s="693" t="s">
        <v>747</v>
      </c>
      <c r="C307" s="684"/>
      <c r="D307" s="682"/>
      <c r="E307" s="683"/>
      <c r="F307" s="668"/>
      <c r="G307" s="695"/>
      <c r="H307" s="668"/>
      <c r="I307" s="682"/>
    </row>
    <row r="308" spans="1:9" ht="13.8" x14ac:dyDescent="0.25">
      <c r="A308" s="691"/>
      <c r="B308" s="693"/>
      <c r="C308" s="676"/>
      <c r="D308" s="668"/>
      <c r="E308" s="667"/>
      <c r="F308" s="668"/>
      <c r="G308" s="696"/>
      <c r="H308" s="668"/>
      <c r="I308" s="668"/>
    </row>
    <row r="309" spans="1:9" ht="13.8" x14ac:dyDescent="0.25">
      <c r="A309" s="691"/>
      <c r="B309" s="693"/>
      <c r="C309" s="676"/>
      <c r="D309" s="668"/>
      <c r="E309" s="667"/>
      <c r="F309" s="668"/>
      <c r="G309" s="696"/>
      <c r="H309" s="668"/>
      <c r="I309" s="668"/>
    </row>
    <row r="310" spans="1:9" ht="13.8" x14ac:dyDescent="0.25">
      <c r="A310" s="691"/>
      <c r="B310" s="693"/>
      <c r="C310" s="677"/>
      <c r="D310" s="671"/>
      <c r="E310" s="678"/>
      <c r="F310" s="671"/>
      <c r="G310" s="697"/>
      <c r="H310" s="671"/>
      <c r="I310" s="671"/>
    </row>
    <row r="311" spans="1:9" ht="13.8" x14ac:dyDescent="0.25">
      <c r="A311" s="691"/>
      <c r="B311" s="694"/>
      <c r="C311" s="686"/>
      <c r="D311" s="686"/>
      <c r="E311" s="687">
        <f>SUM(E307:E310)</f>
        <v>0</v>
      </c>
      <c r="F311" s="686"/>
      <c r="G311" s="686"/>
      <c r="H311" s="686"/>
      <c r="I311" s="686"/>
    </row>
    <row r="312" spans="1:9" ht="14.4" thickBot="1" x14ac:dyDescent="0.3">
      <c r="A312" s="688"/>
      <c r="B312" s="688"/>
      <c r="C312" s="688"/>
      <c r="D312" s="688"/>
      <c r="E312" s="689">
        <f>E306+E311</f>
        <v>0</v>
      </c>
      <c r="F312" s="688"/>
      <c r="G312" s="688"/>
      <c r="H312" s="688"/>
      <c r="I312" s="688"/>
    </row>
    <row r="313" spans="1:9" ht="13.8" x14ac:dyDescent="0.25">
      <c r="A313" s="690">
        <f>A302+1</f>
        <v>29</v>
      </c>
      <c r="B313" s="692" t="s">
        <v>748</v>
      </c>
      <c r="C313" s="685"/>
      <c r="D313" s="674"/>
      <c r="E313" s="675"/>
      <c r="F313" s="673"/>
      <c r="G313" s="695"/>
      <c r="H313" s="673"/>
      <c r="I313" s="673"/>
    </row>
    <row r="314" spans="1:9" ht="13.8" x14ac:dyDescent="0.25">
      <c r="A314" s="691"/>
      <c r="B314" s="693"/>
      <c r="C314" s="676"/>
      <c r="D314" s="366"/>
      <c r="E314" s="666"/>
      <c r="F314" s="668"/>
      <c r="G314" s="696"/>
      <c r="H314" s="668"/>
      <c r="I314" s="668"/>
    </row>
    <row r="315" spans="1:9" ht="13.8" x14ac:dyDescent="0.25">
      <c r="A315" s="691"/>
      <c r="B315" s="693"/>
      <c r="C315" s="676"/>
      <c r="D315" s="366"/>
      <c r="E315" s="667"/>
      <c r="F315" s="668"/>
      <c r="G315" s="696"/>
      <c r="H315" s="668"/>
      <c r="I315" s="668"/>
    </row>
    <row r="316" spans="1:9" ht="13.8" x14ac:dyDescent="0.25">
      <c r="A316" s="691"/>
      <c r="B316" s="693"/>
      <c r="C316" s="677"/>
      <c r="D316" s="681"/>
      <c r="E316" s="678"/>
      <c r="F316" s="671"/>
      <c r="G316" s="697"/>
      <c r="H316" s="671"/>
      <c r="I316" s="671"/>
    </row>
    <row r="317" spans="1:9" ht="13.8" x14ac:dyDescent="0.25">
      <c r="A317" s="691"/>
      <c r="B317" s="694"/>
      <c r="C317" s="686"/>
      <c r="D317" s="686"/>
      <c r="E317" s="687">
        <f>SUM(E313:E316)</f>
        <v>0</v>
      </c>
      <c r="F317" s="698"/>
      <c r="G317" s="698"/>
      <c r="H317" s="698"/>
      <c r="I317" s="686"/>
    </row>
    <row r="318" spans="1:9" ht="13.8" x14ac:dyDescent="0.25">
      <c r="A318" s="691"/>
      <c r="B318" s="693" t="s">
        <v>747</v>
      </c>
      <c r="C318" s="684"/>
      <c r="D318" s="682"/>
      <c r="E318" s="683"/>
      <c r="F318" s="668"/>
      <c r="G318" s="695"/>
      <c r="H318" s="668"/>
      <c r="I318" s="682"/>
    </row>
    <row r="319" spans="1:9" ht="13.8" x14ac:dyDescent="0.25">
      <c r="A319" s="691"/>
      <c r="B319" s="693"/>
      <c r="C319" s="676"/>
      <c r="D319" s="668"/>
      <c r="E319" s="667"/>
      <c r="F319" s="668"/>
      <c r="G319" s="696"/>
      <c r="H319" s="668"/>
      <c r="I319" s="668"/>
    </row>
    <row r="320" spans="1:9" ht="13.8" x14ac:dyDescent="0.25">
      <c r="A320" s="691"/>
      <c r="B320" s="693"/>
      <c r="C320" s="676"/>
      <c r="D320" s="668"/>
      <c r="E320" s="667"/>
      <c r="F320" s="668"/>
      <c r="G320" s="696"/>
      <c r="H320" s="668"/>
      <c r="I320" s="668"/>
    </row>
    <row r="321" spans="1:9" ht="13.8" x14ac:dyDescent="0.25">
      <c r="A321" s="691"/>
      <c r="B321" s="693"/>
      <c r="C321" s="677"/>
      <c r="D321" s="671"/>
      <c r="E321" s="678"/>
      <c r="F321" s="671"/>
      <c r="G321" s="697"/>
      <c r="H321" s="671"/>
      <c r="I321" s="671"/>
    </row>
    <row r="322" spans="1:9" ht="13.8" x14ac:dyDescent="0.25">
      <c r="A322" s="691"/>
      <c r="B322" s="694"/>
      <c r="C322" s="686"/>
      <c r="D322" s="686"/>
      <c r="E322" s="687">
        <f>SUM(E318:E321)</f>
        <v>0</v>
      </c>
      <c r="F322" s="686"/>
      <c r="G322" s="686"/>
      <c r="H322" s="686"/>
      <c r="I322" s="686"/>
    </row>
    <row r="323" spans="1:9" ht="14.4" thickBot="1" x14ac:dyDescent="0.3">
      <c r="A323" s="688"/>
      <c r="B323" s="688"/>
      <c r="C323" s="688"/>
      <c r="D323" s="688"/>
      <c r="E323" s="689">
        <f>E317+E322</f>
        <v>0</v>
      </c>
      <c r="F323" s="688"/>
      <c r="G323" s="688"/>
      <c r="H323" s="688"/>
      <c r="I323" s="688"/>
    </row>
    <row r="324" spans="1:9" ht="13.8" x14ac:dyDescent="0.25">
      <c r="A324" s="690">
        <f>A313+1</f>
        <v>30</v>
      </c>
      <c r="B324" s="692" t="s">
        <v>748</v>
      </c>
      <c r="C324" s="685"/>
      <c r="D324" s="674"/>
      <c r="E324" s="675"/>
      <c r="F324" s="673"/>
      <c r="G324" s="695"/>
      <c r="H324" s="673"/>
      <c r="I324" s="673"/>
    </row>
    <row r="325" spans="1:9" ht="13.8" x14ac:dyDescent="0.25">
      <c r="A325" s="691"/>
      <c r="B325" s="693"/>
      <c r="C325" s="676"/>
      <c r="D325" s="366"/>
      <c r="E325" s="666"/>
      <c r="F325" s="668"/>
      <c r="G325" s="696"/>
      <c r="H325" s="668"/>
      <c r="I325" s="668"/>
    </row>
    <row r="326" spans="1:9" ht="13.8" x14ac:dyDescent="0.25">
      <c r="A326" s="691"/>
      <c r="B326" s="693"/>
      <c r="C326" s="676"/>
      <c r="D326" s="366"/>
      <c r="E326" s="667"/>
      <c r="F326" s="668"/>
      <c r="G326" s="696"/>
      <c r="H326" s="668"/>
      <c r="I326" s="668"/>
    </row>
    <row r="327" spans="1:9" ht="13.8" x14ac:dyDescent="0.25">
      <c r="A327" s="691"/>
      <c r="B327" s="693"/>
      <c r="C327" s="677"/>
      <c r="D327" s="681"/>
      <c r="E327" s="678"/>
      <c r="F327" s="671"/>
      <c r="G327" s="697"/>
      <c r="H327" s="671"/>
      <c r="I327" s="671"/>
    </row>
    <row r="328" spans="1:9" ht="13.8" x14ac:dyDescent="0.25">
      <c r="A328" s="691"/>
      <c r="B328" s="694"/>
      <c r="C328" s="686"/>
      <c r="D328" s="686"/>
      <c r="E328" s="687">
        <f>SUM(E324:E327)</f>
        <v>0</v>
      </c>
      <c r="F328" s="698"/>
      <c r="G328" s="698"/>
      <c r="H328" s="698"/>
      <c r="I328" s="686"/>
    </row>
    <row r="329" spans="1:9" ht="13.8" x14ac:dyDescent="0.25">
      <c r="A329" s="691"/>
      <c r="B329" s="693" t="s">
        <v>747</v>
      </c>
      <c r="C329" s="684"/>
      <c r="D329" s="682"/>
      <c r="E329" s="683"/>
      <c r="F329" s="668"/>
      <c r="G329" s="695"/>
      <c r="H329" s="668"/>
      <c r="I329" s="682"/>
    </row>
    <row r="330" spans="1:9" ht="13.8" x14ac:dyDescent="0.25">
      <c r="A330" s="691"/>
      <c r="B330" s="693"/>
      <c r="C330" s="676"/>
      <c r="D330" s="668"/>
      <c r="E330" s="667"/>
      <c r="F330" s="668"/>
      <c r="G330" s="696"/>
      <c r="H330" s="668"/>
      <c r="I330" s="668"/>
    </row>
    <row r="331" spans="1:9" ht="13.8" x14ac:dyDescent="0.25">
      <c r="A331" s="691"/>
      <c r="B331" s="693"/>
      <c r="C331" s="676"/>
      <c r="D331" s="668"/>
      <c r="E331" s="667"/>
      <c r="F331" s="668"/>
      <c r="G331" s="696"/>
      <c r="H331" s="668"/>
      <c r="I331" s="668"/>
    </row>
    <row r="332" spans="1:9" ht="13.8" x14ac:dyDescent="0.25">
      <c r="A332" s="691"/>
      <c r="B332" s="693"/>
      <c r="C332" s="677"/>
      <c r="D332" s="671"/>
      <c r="E332" s="678"/>
      <c r="F332" s="671"/>
      <c r="G332" s="697"/>
      <c r="H332" s="671"/>
      <c r="I332" s="671"/>
    </row>
    <row r="333" spans="1:9" ht="13.8" x14ac:dyDescent="0.25">
      <c r="A333" s="691"/>
      <c r="B333" s="694"/>
      <c r="C333" s="686"/>
      <c r="D333" s="686"/>
      <c r="E333" s="687">
        <f>SUM(E329:E332)</f>
        <v>0</v>
      </c>
      <c r="F333" s="686"/>
      <c r="G333" s="686"/>
      <c r="H333" s="686"/>
      <c r="I333" s="686"/>
    </row>
    <row r="334" spans="1:9" ht="14.4" thickBot="1" x14ac:dyDescent="0.3">
      <c r="A334" s="688"/>
      <c r="B334" s="688"/>
      <c r="C334" s="688"/>
      <c r="D334" s="688"/>
      <c r="E334" s="689">
        <f>E328+E333</f>
        <v>0</v>
      </c>
      <c r="F334" s="688"/>
      <c r="G334" s="688"/>
      <c r="H334" s="688"/>
      <c r="I334" s="688"/>
    </row>
  </sheetData>
  <phoneticPr fontId="7" type="noConversion"/>
  <dataValidations count="3">
    <dataValidation type="list" allowBlank="1" showInputMessage="1" showErrorMessage="1" sqref="H291:H300 H302:H311 H5:H14 F291:F300 H16:H25 F5:F14 F16:F25 H225:H234 H236:H245 F225:F234 F302:F311 H27:H36 H38:H47 F27:F36 F38:F47 H49:H58 H60:H69 F49:F58 F60:F69 H71:H80 H82:H91 F71:F80 F82:F91 H93:H102 H104:H113 F93:F102 F104:F113 H115:H124 H126:H135 F115:F124 F126:F135 H137:H146 H148:H157 F137:F146 F148:F157 H159:H168 H170:H179 F159:F168 F170:F179 H181:H190 H192:H201 F181:F190 F192:F201 H203:H212 H214:H223 F203:F212 F214:F223 F236:F245 H247:H256 H258:H267 F247:F256 F258:F267 H269:H278 H280:H289 F269:F278 F280:F289 H313:H322 H324:H333 F313:F322 F324:F333" xr:uid="{F5A41E9F-720A-43C9-B1FF-1274DF9D7A2E}">
      <formula1>$L$4:$O$4</formula1>
    </dataValidation>
    <dataValidation type="list" allowBlank="1" showInputMessage="1" showErrorMessage="1" sqref="I5:I8 I10:I13 I16:I19 I21:I24" xr:uid="{8C764F0E-D532-4E1E-9D8C-B8026416A468}">
      <formula1>INDIRECT($H5)</formula1>
    </dataValidation>
    <dataValidation type="list" allowBlank="1" showInputMessage="1" showErrorMessage="1" prompt="신청한 등급의 근거가 되는 자격사항을 선택하십시오." sqref="G5:G8 G10:G13 G16:G19 G21:G24 G27:G30 G32:G35 G38:G41 G43:G46 G49:G52 G54:G57 G60:G63 G65:G68 G71:G74 G76:G79 G82:G85 G87:G90 G93:G96 G98:G101 G104:G107 G109:G112 G115:G118 G120:G123 G126:G129 G131:G134 G137:G140 G142:G145 G148:G151 G153:G156 G159:G162 G164:G167 G170:G173 G175:G178 G181:G184 G186:G189 G192:G195 G197:G200 G203:G206 G208:G211 G214:G217 G219:G222 G225:G228 G230:G233 G236:G239 G241:G244 G247:G250 G252:G255 G258:G261 G263:G266 G269:G272 G274:G277 G280:G283 G285:G288 G291:G294 G296:G299 G302:G305 G307:G310 G313:G316 G318:G321 G324:G327 G329:G332" xr:uid="{5A6E52C7-3CE4-4ED4-92CE-5D49802F3A47}">
      <formula1>INDIRECT($F5)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598"/>
  <sheetViews>
    <sheetView showGridLines="0" topLeftCell="B1" zoomScale="80" zoomScaleNormal="80" zoomScaleSheetLayoutView="80" zoomScalePageLayoutView="55" workbookViewId="0">
      <selection activeCell="P68" sqref="P68:P94"/>
    </sheetView>
  </sheetViews>
  <sheetFormatPr defaultColWidth="10" defaultRowHeight="13.8" outlineLevelRow="1" x14ac:dyDescent="0.25"/>
  <cols>
    <col min="1" max="1" width="12.5546875" style="371" hidden="1" customWidth="1"/>
    <col min="2" max="3" width="17.44140625" style="371" customWidth="1"/>
    <col min="4" max="4" width="20.77734375" style="371" customWidth="1"/>
    <col min="5" max="15" width="17.44140625" style="371" customWidth="1"/>
    <col min="16" max="21" width="14.44140625" style="371" customWidth="1"/>
    <col min="22" max="22" width="14.5546875" style="371" customWidth="1"/>
    <col min="23" max="16384" width="10" style="371"/>
  </cols>
  <sheetData>
    <row r="1" spans="1:20" ht="43.5" customHeight="1" x14ac:dyDescent="0.25">
      <c r="B1" s="372" t="s">
        <v>262</v>
      </c>
      <c r="C1" s="373"/>
      <c r="D1" s="373"/>
      <c r="E1" s="373"/>
      <c r="F1" s="373"/>
      <c r="G1" s="373"/>
      <c r="H1" s="373"/>
      <c r="I1" s="373"/>
      <c r="J1" s="373"/>
      <c r="K1" s="373"/>
      <c r="L1" s="373"/>
      <c r="M1" s="373"/>
      <c r="N1" s="373"/>
      <c r="O1" s="373"/>
      <c r="P1" s="373"/>
      <c r="Q1" s="373"/>
      <c r="R1" s="373"/>
    </row>
    <row r="2" spans="1:20" ht="21.6" customHeight="1" x14ac:dyDescent="0.25">
      <c r="B2" s="942" t="str">
        <f>INDEX('훈련비용 조정내역표'!$C$10:$C$60,MATCH(F4,'훈련비용 조정내역표'!$B$10:$B$60,0),0)</f>
        <v>승인</v>
      </c>
      <c r="C2" s="942"/>
      <c r="D2" s="374"/>
      <c r="E2" s="375"/>
      <c r="F2" s="375"/>
      <c r="G2" s="376"/>
      <c r="H2" s="377" t="s">
        <v>247</v>
      </c>
      <c r="I2" s="378">
        <f>INDEX('훈련비용 조정내역표'!$G$10:$G$60,MATCH(F4,'훈련비용 조정내역표'!$B$10:$B$60,0),0)</f>
        <v>8147</v>
      </c>
      <c r="J2" s="377" t="s">
        <v>248</v>
      </c>
      <c r="K2" s="605">
        <f>INT(IFERROR($J7/($B6*$E6*$B9),))</f>
        <v>0</v>
      </c>
      <c r="L2" s="435">
        <f>K2/$I2</f>
        <v>0</v>
      </c>
      <c r="M2" s="436" t="s">
        <v>249</v>
      </c>
      <c r="N2" s="605">
        <f>INT(IFERROR($N7/($D6*$G6*$D9),))</f>
        <v>0</v>
      </c>
      <c r="O2" s="435">
        <f>N2/$I2</f>
        <v>0</v>
      </c>
      <c r="P2" s="373"/>
      <c r="Q2" s="373"/>
      <c r="R2" s="373"/>
    </row>
    <row r="3" spans="1:20" ht="21.6" customHeight="1" x14ac:dyDescent="0.25">
      <c r="B3" s="379" t="s">
        <v>229</v>
      </c>
      <c r="C3" s="881" t="s">
        <v>230</v>
      </c>
      <c r="D3" s="881"/>
      <c r="E3" s="881"/>
      <c r="F3" s="377" t="s">
        <v>231</v>
      </c>
      <c r="G3" s="380" t="s">
        <v>233</v>
      </c>
      <c r="H3" s="943" t="s">
        <v>250</v>
      </c>
      <c r="I3" s="944"/>
      <c r="J3" s="944"/>
      <c r="K3" s="944"/>
      <c r="L3" s="944"/>
      <c r="M3" s="944"/>
      <c r="N3" s="944"/>
      <c r="O3" s="945"/>
      <c r="P3" s="373"/>
      <c r="Q3" s="373"/>
      <c r="R3" s="373"/>
    </row>
    <row r="4" spans="1:20" ht="21.6" customHeight="1" thickBot="1" x14ac:dyDescent="0.3">
      <c r="B4" s="621" t="str">
        <f>일반사항!$E$6</f>
        <v>부산</v>
      </c>
      <c r="C4" s="961">
        <f>일반사항!$E$7</f>
        <v>0</v>
      </c>
      <c r="D4" s="937"/>
      <c r="E4" s="937"/>
      <c r="F4" s="665">
        <f>'훈련비용 조정내역표'!$B$10</f>
        <v>1</v>
      </c>
      <c r="G4" s="381" t="str">
        <f>INDEX('훈련비용 조정내역표'!$H$10:$H$60,MATCH(F4,'훈련비용 조정내역표'!$B$10:$B$60,0),0)</f>
        <v>채용예정자</v>
      </c>
      <c r="H4" s="937">
        <f>INDEX('훈련비용 조정내역표'!$D$10:$D$60,MATCH(F4,'훈련비용 조정내역표'!$B$10:$B$60,0),0)</f>
        <v>0</v>
      </c>
      <c r="I4" s="937"/>
      <c r="J4" s="937"/>
      <c r="K4" s="937"/>
      <c r="L4" s="434" t="str">
        <f>IF(H4=M4,"◯ 적합","◯ 변경")</f>
        <v>◯ 적합</v>
      </c>
      <c r="M4" s="938">
        <f>INDEX('훈련비용 조정내역표'!$E$10:$E$60,MATCH(F4,'훈련비용 조정내역표'!$B$10:$B$60,0),0)</f>
        <v>0</v>
      </c>
      <c r="N4" s="938"/>
      <c r="O4" s="938"/>
      <c r="P4" s="373"/>
      <c r="Q4" s="373"/>
      <c r="R4" s="373"/>
    </row>
    <row r="5" spans="1:20" ht="21.6" customHeight="1" thickTop="1" x14ac:dyDescent="0.25">
      <c r="B5" s="939" t="s">
        <v>106</v>
      </c>
      <c r="C5" s="939"/>
      <c r="D5" s="939"/>
      <c r="E5" s="939" t="s">
        <v>163</v>
      </c>
      <c r="F5" s="939"/>
      <c r="G5" s="940"/>
      <c r="H5" s="941" t="s">
        <v>243</v>
      </c>
      <c r="I5" s="939"/>
      <c r="J5" s="939"/>
      <c r="K5" s="939"/>
      <c r="L5" s="939" t="s">
        <v>246</v>
      </c>
      <c r="M5" s="939"/>
      <c r="N5" s="939"/>
      <c r="O5" s="939"/>
      <c r="P5" s="373"/>
      <c r="Q5" s="373"/>
      <c r="R5" s="373"/>
      <c r="T5" s="382"/>
    </row>
    <row r="6" spans="1:20" ht="21.6" customHeight="1" x14ac:dyDescent="0.25">
      <c r="B6" s="915">
        <f>INDEX('훈련비용 조정내역표'!$O$10:$O$60,MATCH(F4,'훈련비용 조정내역표'!$B$10:$B$60,0),0)</f>
        <v>0</v>
      </c>
      <c r="C6" s="917" t="str">
        <f>IF(B6=D6,"◯ 적합","◯ 변경")</f>
        <v>◯ 적합</v>
      </c>
      <c r="D6" s="918">
        <f>INDEX('훈련비용 조정내역표'!$Y$10:$Y$60,MATCH(F4,'훈련비용 조정내역표'!$B$10:$B$60,0),0)</f>
        <v>0</v>
      </c>
      <c r="E6" s="915">
        <f>INDEX('훈련비용 조정내역표'!$N$10:$N$60,MATCH(F4,'훈련비용 조정내역표'!$B$10:$B$60,0),0)</f>
        <v>0</v>
      </c>
      <c r="F6" s="917" t="str">
        <f>IF(E6=G6,"◯ 적합","◯ 변경")</f>
        <v>◯ 적합</v>
      </c>
      <c r="G6" s="921">
        <f>INDEX('훈련비용 조정내역표'!$X$10:$X$60,MATCH(F4,'훈련비용 조정내역표'!$B$10:$B$60,0),0)</f>
        <v>0</v>
      </c>
      <c r="H6" s="934" t="s">
        <v>36</v>
      </c>
      <c r="I6" s="926"/>
      <c r="J6" s="935">
        <f>J7+J8+J9+J10</f>
        <v>0</v>
      </c>
      <c r="K6" s="935"/>
      <c r="L6" s="926" t="s">
        <v>36</v>
      </c>
      <c r="M6" s="926"/>
      <c r="N6" s="935">
        <f>N7+N8+N9+N10</f>
        <v>0</v>
      </c>
      <c r="O6" s="935"/>
      <c r="P6" s="373"/>
      <c r="Q6" s="373"/>
      <c r="R6" s="373"/>
      <c r="T6" s="382"/>
    </row>
    <row r="7" spans="1:20" ht="21.6" customHeight="1" x14ac:dyDescent="0.25">
      <c r="A7" s="371" t="str">
        <f>F4&amp;"훈련비금액"</f>
        <v>1훈련비금액</v>
      </c>
      <c r="B7" s="915"/>
      <c r="C7" s="917"/>
      <c r="D7" s="918"/>
      <c r="E7" s="915"/>
      <c r="F7" s="917"/>
      <c r="G7" s="921"/>
      <c r="H7" s="929" t="s">
        <v>263</v>
      </c>
      <c r="I7" s="932"/>
      <c r="J7" s="936">
        <f>E41</f>
        <v>0</v>
      </c>
      <c r="K7" s="936"/>
      <c r="L7" s="932" t="s">
        <v>263</v>
      </c>
      <c r="M7" s="932"/>
      <c r="N7" s="936">
        <f>L41</f>
        <v>0</v>
      </c>
      <c r="O7" s="936"/>
      <c r="P7" s="373"/>
      <c r="Q7" s="373"/>
      <c r="R7" s="373"/>
      <c r="T7" s="382"/>
    </row>
    <row r="8" spans="1:20" ht="21.6" customHeight="1" x14ac:dyDescent="0.25">
      <c r="A8" s="371" t="str">
        <f>F4&amp;"숙식비"</f>
        <v>1숙식비</v>
      </c>
      <c r="B8" s="926" t="s">
        <v>236</v>
      </c>
      <c r="C8" s="926"/>
      <c r="D8" s="926"/>
      <c r="E8" s="926" t="s">
        <v>237</v>
      </c>
      <c r="F8" s="926"/>
      <c r="G8" s="927"/>
      <c r="H8" s="928" t="s">
        <v>342</v>
      </c>
      <c r="I8" s="384" t="s">
        <v>244</v>
      </c>
      <c r="J8" s="923">
        <f>E42</f>
        <v>0</v>
      </c>
      <c r="K8" s="923"/>
      <c r="L8" s="931" t="s">
        <v>342</v>
      </c>
      <c r="M8" s="384" t="s">
        <v>244</v>
      </c>
      <c r="N8" s="914">
        <f>L42</f>
        <v>0</v>
      </c>
      <c r="O8" s="914"/>
      <c r="P8" s="373"/>
      <c r="Q8" s="373"/>
      <c r="R8" s="373"/>
      <c r="T8" s="382"/>
    </row>
    <row r="9" spans="1:20" ht="21.6" customHeight="1" x14ac:dyDescent="0.25">
      <c r="A9" s="371" t="str">
        <f>F4&amp;"식비"</f>
        <v>1식비</v>
      </c>
      <c r="B9" s="915">
        <f>INDEX('훈련비용 조정내역표'!$M$10:$M$60,MATCH(F4,'훈련비용 조정내역표'!$B$10:$B$60,0),0)</f>
        <v>0</v>
      </c>
      <c r="C9" s="917" t="str">
        <f>IF(B9=D9,"◯ 적합","◯ 변경")</f>
        <v>◯ 적합</v>
      </c>
      <c r="D9" s="918">
        <f>INDEX('훈련비용 조정내역표'!$W$10:$W$60,MATCH(F4,'훈련비용 조정내역표'!$B$10:$B$60,0),0)</f>
        <v>0</v>
      </c>
      <c r="E9" s="920">
        <f>INDEX('훈련비용 조정내역표'!$J$10:$J$60,MATCH(F4,'훈련비용 조정내역표'!$B$10:$B$60,0),0)</f>
        <v>0</v>
      </c>
      <c r="F9" s="917" t="str">
        <f>IF(E9=G9,"◯ 적합","◯ 변경")</f>
        <v>◯ 적합</v>
      </c>
      <c r="G9" s="921">
        <f>INDEX('훈련비용 조정내역표'!$K$10:$K$60,MATCH(F4,'훈련비용 조정내역표'!$B$10:$B$60,0),0)</f>
        <v>0</v>
      </c>
      <c r="H9" s="929"/>
      <c r="I9" s="384" t="s">
        <v>199</v>
      </c>
      <c r="J9" s="923">
        <f>E43</f>
        <v>0</v>
      </c>
      <c r="K9" s="923"/>
      <c r="L9" s="932"/>
      <c r="M9" s="384" t="s">
        <v>199</v>
      </c>
      <c r="N9" s="914">
        <f>L43</f>
        <v>0</v>
      </c>
      <c r="O9" s="914"/>
      <c r="P9" s="373"/>
      <c r="Q9" s="373"/>
      <c r="R9" s="373"/>
      <c r="T9" s="382"/>
    </row>
    <row r="10" spans="1:20" ht="21.6" customHeight="1" thickBot="1" x14ac:dyDescent="0.3">
      <c r="A10" s="371" t="str">
        <f>F4&amp;"수당 등"</f>
        <v>1수당 등</v>
      </c>
      <c r="B10" s="916"/>
      <c r="C10" s="917"/>
      <c r="D10" s="919"/>
      <c r="E10" s="916"/>
      <c r="F10" s="917"/>
      <c r="G10" s="922"/>
      <c r="H10" s="930"/>
      <c r="I10" s="385" t="s">
        <v>245</v>
      </c>
      <c r="J10" s="924">
        <f>E44</f>
        <v>0</v>
      </c>
      <c r="K10" s="924"/>
      <c r="L10" s="933"/>
      <c r="M10" s="385" t="s">
        <v>245</v>
      </c>
      <c r="N10" s="925">
        <f>L44</f>
        <v>0</v>
      </c>
      <c r="O10" s="925"/>
      <c r="P10" s="373"/>
      <c r="Q10" s="373"/>
      <c r="R10" s="373"/>
      <c r="T10" s="382"/>
    </row>
    <row r="11" spans="1:20" ht="21.6" customHeight="1" thickTop="1" thickBot="1" x14ac:dyDescent="0.3">
      <c r="B11" s="883" t="s">
        <v>238</v>
      </c>
      <c r="C11" s="883"/>
      <c r="D11" s="386">
        <f>INDEX('훈련비용 조정내역표'!$L$10:$L$60,MATCH(F4,'훈련비용 조정내역표'!$B$10:$B$60,0),0)</f>
        <v>0</v>
      </c>
      <c r="E11" s="883" t="s">
        <v>239</v>
      </c>
      <c r="F11" s="883"/>
      <c r="G11" s="387">
        <f>INDEX('훈련비용 조정내역표'!$V$10:$V$60,MATCH(F4,'훈련비용 조정내역표'!$B$10:$B$60,0),0)</f>
        <v>0</v>
      </c>
      <c r="H11" s="884" t="s">
        <v>240</v>
      </c>
      <c r="I11" s="884"/>
      <c r="J11" s="388" t="s">
        <v>241</v>
      </c>
      <c r="K11" s="389"/>
      <c r="L11" s="388" t="s">
        <v>242</v>
      </c>
      <c r="M11" s="390"/>
      <c r="N11" s="885"/>
      <c r="O11" s="885"/>
      <c r="P11" s="373"/>
      <c r="Q11" s="373"/>
      <c r="R11" s="373"/>
      <c r="T11" s="382"/>
    </row>
    <row r="12" spans="1:20" ht="21.6" customHeight="1" thickTop="1" x14ac:dyDescent="0.25">
      <c r="B12" s="886" t="s">
        <v>174</v>
      </c>
      <c r="C12" s="889" t="s">
        <v>175</v>
      </c>
      <c r="D12" s="890"/>
      <c r="E12" s="895" t="s">
        <v>251</v>
      </c>
      <c r="F12" s="896"/>
      <c r="G12" s="896"/>
      <c r="H12" s="896"/>
      <c r="I12" s="897" t="s">
        <v>252</v>
      </c>
      <c r="J12" s="898"/>
      <c r="K12" s="899"/>
      <c r="L12" s="906" t="s">
        <v>253</v>
      </c>
      <c r="M12" s="907"/>
      <c r="N12" s="907"/>
      <c r="O12" s="908"/>
      <c r="P12" s="382"/>
    </row>
    <row r="13" spans="1:20" ht="21.6" customHeight="1" x14ac:dyDescent="0.25">
      <c r="B13" s="887"/>
      <c r="C13" s="891"/>
      <c r="D13" s="892"/>
      <c r="E13" s="909" t="s">
        <v>176</v>
      </c>
      <c r="F13" s="911" t="s">
        <v>177</v>
      </c>
      <c r="G13" s="912"/>
      <c r="H13" s="912"/>
      <c r="I13" s="900"/>
      <c r="J13" s="901"/>
      <c r="K13" s="902"/>
      <c r="L13" s="909" t="s">
        <v>176</v>
      </c>
      <c r="M13" s="911" t="s">
        <v>177</v>
      </c>
      <c r="N13" s="912"/>
      <c r="O13" s="913"/>
      <c r="P13" s="382"/>
    </row>
    <row r="14" spans="1:20" ht="21.6" customHeight="1" x14ac:dyDescent="0.25">
      <c r="B14" s="888"/>
      <c r="C14" s="893"/>
      <c r="D14" s="894"/>
      <c r="E14" s="910"/>
      <c r="F14" s="392" t="s">
        <v>134</v>
      </c>
      <c r="G14" s="392" t="s">
        <v>195</v>
      </c>
      <c r="H14" s="391" t="s">
        <v>136</v>
      </c>
      <c r="I14" s="903"/>
      <c r="J14" s="904"/>
      <c r="K14" s="905"/>
      <c r="L14" s="910"/>
      <c r="M14" s="392" t="s">
        <v>134</v>
      </c>
      <c r="N14" s="392" t="s">
        <v>195</v>
      </c>
      <c r="O14" s="392" t="s">
        <v>136</v>
      </c>
      <c r="P14" s="382"/>
    </row>
    <row r="15" spans="1:20" ht="18.600000000000001" customHeight="1" x14ac:dyDescent="0.25">
      <c r="A15" s="451" t="s">
        <v>114</v>
      </c>
      <c r="B15" s="393" t="s">
        <v>114</v>
      </c>
      <c r="C15" s="880" t="s">
        <v>180</v>
      </c>
      <c r="D15" s="878"/>
      <c r="E15" s="394">
        <f>F15*G15*H15</f>
        <v>0</v>
      </c>
      <c r="F15" s="395"/>
      <c r="G15" s="395"/>
      <c r="H15" s="394">
        <f>B6</f>
        <v>0</v>
      </c>
      <c r="I15" s="396">
        <f>L15-E15</f>
        <v>0</v>
      </c>
      <c r="J15" s="397"/>
      <c r="K15" s="398"/>
      <c r="L15" s="394">
        <f>M15*N15*O15</f>
        <v>0</v>
      </c>
      <c r="M15" s="399"/>
      <c r="N15" s="399"/>
      <c r="O15" s="394">
        <f>D6</f>
        <v>0</v>
      </c>
      <c r="P15" s="382"/>
    </row>
    <row r="16" spans="1:20" ht="18.600000000000001" customHeight="1" x14ac:dyDescent="0.25">
      <c r="A16" s="451" t="s">
        <v>164</v>
      </c>
      <c r="B16" s="881" t="s">
        <v>164</v>
      </c>
      <c r="C16" s="876" t="s">
        <v>178</v>
      </c>
      <c r="D16" s="877"/>
      <c r="E16" s="400">
        <f>SUM(E17:E20)</f>
        <v>0</v>
      </c>
      <c r="F16" s="401"/>
      <c r="G16" s="402"/>
      <c r="H16" s="402"/>
      <c r="I16" s="396"/>
      <c r="J16" s="403"/>
      <c r="K16" s="404"/>
      <c r="L16" s="400">
        <f>SUM(L17:L20)</f>
        <v>0</v>
      </c>
      <c r="M16" s="401"/>
      <c r="N16" s="402"/>
      <c r="O16" s="402"/>
      <c r="P16" s="382"/>
    </row>
    <row r="17" spans="1:16" ht="18.600000000000001" customHeight="1" x14ac:dyDescent="0.25">
      <c r="A17" s="451"/>
      <c r="B17" s="881"/>
      <c r="C17" s="874" t="s">
        <v>181</v>
      </c>
      <c r="D17" s="882"/>
      <c r="E17" s="394">
        <f t="shared" ref="E17:E20" si="0">F17*G17*H17</f>
        <v>0</v>
      </c>
      <c r="F17" s="395"/>
      <c r="G17" s="395"/>
      <c r="H17" s="394">
        <f>$H$15</f>
        <v>0</v>
      </c>
      <c r="I17" s="396">
        <f t="shared" ref="I17:I21" si="1">L17-E17</f>
        <v>0</v>
      </c>
      <c r="J17" s="397"/>
      <c r="K17" s="398"/>
      <c r="L17" s="394">
        <f t="shared" ref="L17:L21" si="2">M17*N17*O17</f>
        <v>0</v>
      </c>
      <c r="M17" s="399"/>
      <c r="N17" s="399"/>
      <c r="O17" s="394">
        <f>O15</f>
        <v>0</v>
      </c>
      <c r="P17" s="382"/>
    </row>
    <row r="18" spans="1:16" ht="18.600000000000001" customHeight="1" x14ac:dyDescent="0.25">
      <c r="A18" s="451"/>
      <c r="B18" s="881"/>
      <c r="C18" s="874" t="s">
        <v>181</v>
      </c>
      <c r="D18" s="882"/>
      <c r="E18" s="394">
        <f t="shared" si="0"/>
        <v>0</v>
      </c>
      <c r="F18" s="395"/>
      <c r="G18" s="395"/>
      <c r="H18" s="394">
        <f>$H$15</f>
        <v>0</v>
      </c>
      <c r="I18" s="396">
        <f t="shared" si="1"/>
        <v>0</v>
      </c>
      <c r="J18" s="397"/>
      <c r="K18" s="398"/>
      <c r="L18" s="394">
        <f t="shared" si="2"/>
        <v>0</v>
      </c>
      <c r="M18" s="399"/>
      <c r="N18" s="399"/>
      <c r="O18" s="394">
        <f>O15</f>
        <v>0</v>
      </c>
      <c r="P18" s="382"/>
    </row>
    <row r="19" spans="1:16" ht="18.600000000000001" customHeight="1" x14ac:dyDescent="0.25">
      <c r="A19" s="451"/>
      <c r="B19" s="881"/>
      <c r="C19" s="874" t="s">
        <v>182</v>
      </c>
      <c r="D19" s="867"/>
      <c r="E19" s="394">
        <f t="shared" si="0"/>
        <v>0</v>
      </c>
      <c r="F19" s="395"/>
      <c r="G19" s="395"/>
      <c r="H19" s="394">
        <f>$H$15</f>
        <v>0</v>
      </c>
      <c r="I19" s="396">
        <f t="shared" si="1"/>
        <v>0</v>
      </c>
      <c r="J19" s="397"/>
      <c r="K19" s="398"/>
      <c r="L19" s="394">
        <f t="shared" si="2"/>
        <v>0</v>
      </c>
      <c r="M19" s="399"/>
      <c r="N19" s="399"/>
      <c r="O19" s="394">
        <f>O15</f>
        <v>0</v>
      </c>
      <c r="P19" s="382"/>
    </row>
    <row r="20" spans="1:16" ht="18.600000000000001" customHeight="1" x14ac:dyDescent="0.25">
      <c r="A20" s="451"/>
      <c r="B20" s="881"/>
      <c r="C20" s="874" t="s">
        <v>182</v>
      </c>
      <c r="D20" s="867"/>
      <c r="E20" s="394">
        <f t="shared" si="0"/>
        <v>0</v>
      </c>
      <c r="F20" s="395"/>
      <c r="G20" s="395"/>
      <c r="H20" s="394">
        <f>$H$15</f>
        <v>0</v>
      </c>
      <c r="I20" s="396">
        <f t="shared" si="1"/>
        <v>0</v>
      </c>
      <c r="J20" s="397"/>
      <c r="K20" s="398"/>
      <c r="L20" s="394">
        <f t="shared" si="2"/>
        <v>0</v>
      </c>
      <c r="M20" s="399"/>
      <c r="N20" s="399"/>
      <c r="O20" s="394">
        <f>O15</f>
        <v>0</v>
      </c>
      <c r="P20" s="382"/>
    </row>
    <row r="21" spans="1:16" ht="18.600000000000001" customHeight="1" x14ac:dyDescent="0.25">
      <c r="A21" s="451" t="s">
        <v>165</v>
      </c>
      <c r="B21" s="405" t="s">
        <v>165</v>
      </c>
      <c r="C21" s="874" t="s">
        <v>183</v>
      </c>
      <c r="D21" s="867"/>
      <c r="E21" s="394">
        <f>F21*G21*H21</f>
        <v>0</v>
      </c>
      <c r="F21" s="395"/>
      <c r="G21" s="395"/>
      <c r="H21" s="394">
        <f>$H$15</f>
        <v>0</v>
      </c>
      <c r="I21" s="396">
        <f t="shared" si="1"/>
        <v>0</v>
      </c>
      <c r="J21" s="397"/>
      <c r="K21" s="398"/>
      <c r="L21" s="394">
        <f t="shared" si="2"/>
        <v>0</v>
      </c>
      <c r="M21" s="399"/>
      <c r="N21" s="399"/>
      <c r="O21" s="394">
        <f>O15</f>
        <v>0</v>
      </c>
      <c r="P21" s="382"/>
    </row>
    <row r="22" spans="1:16" ht="18.600000000000001" customHeight="1" x14ac:dyDescent="0.25">
      <c r="A22" s="451" t="s">
        <v>166</v>
      </c>
      <c r="B22" s="875" t="s">
        <v>166</v>
      </c>
      <c r="C22" s="876" t="s">
        <v>178</v>
      </c>
      <c r="D22" s="877"/>
      <c r="E22" s="400">
        <f>SUM(E23:E25)</f>
        <v>0</v>
      </c>
      <c r="F22" s="401"/>
      <c r="G22" s="402"/>
      <c r="H22" s="402"/>
      <c r="I22" s="406"/>
      <c r="J22" s="403"/>
      <c r="K22" s="404"/>
      <c r="L22" s="400">
        <f>SUM(L23:L25)</f>
        <v>0</v>
      </c>
      <c r="M22" s="401"/>
      <c r="N22" s="402"/>
      <c r="O22" s="402"/>
      <c r="P22" s="382"/>
    </row>
    <row r="23" spans="1:16" ht="18.600000000000001" customHeight="1" x14ac:dyDescent="0.25">
      <c r="A23" s="451"/>
      <c r="B23" s="879"/>
      <c r="C23" s="866" t="s">
        <v>184</v>
      </c>
      <c r="D23" s="867"/>
      <c r="E23" s="394">
        <f>F23*G23*H23</f>
        <v>0</v>
      </c>
      <c r="F23" s="395"/>
      <c r="G23" s="395"/>
      <c r="H23" s="394">
        <f>$H$15</f>
        <v>0</v>
      </c>
      <c r="I23" s="396">
        <f t="shared" ref="I23:I26" si="3">L23-E23</f>
        <v>0</v>
      </c>
      <c r="J23" s="397"/>
      <c r="K23" s="398"/>
      <c r="L23" s="394">
        <f t="shared" ref="L23:L26" si="4">M23*N23*O23</f>
        <v>0</v>
      </c>
      <c r="M23" s="399"/>
      <c r="N23" s="399"/>
      <c r="O23" s="394">
        <f>O15</f>
        <v>0</v>
      </c>
      <c r="P23" s="382"/>
    </row>
    <row r="24" spans="1:16" ht="18.600000000000001" customHeight="1" x14ac:dyDescent="0.25">
      <c r="A24" s="451"/>
      <c r="B24" s="879"/>
      <c r="C24" s="866" t="s">
        <v>185</v>
      </c>
      <c r="D24" s="867"/>
      <c r="E24" s="394">
        <f t="shared" ref="E24:E25" si="5">F24*G24*H24</f>
        <v>0</v>
      </c>
      <c r="F24" s="395"/>
      <c r="G24" s="395"/>
      <c r="H24" s="394">
        <f>$H$15</f>
        <v>0</v>
      </c>
      <c r="I24" s="396">
        <f t="shared" si="3"/>
        <v>0</v>
      </c>
      <c r="J24" s="397"/>
      <c r="K24" s="398"/>
      <c r="L24" s="394">
        <f t="shared" si="4"/>
        <v>0</v>
      </c>
      <c r="M24" s="399"/>
      <c r="N24" s="399"/>
      <c r="O24" s="394">
        <f>O15</f>
        <v>0</v>
      </c>
      <c r="P24" s="382"/>
    </row>
    <row r="25" spans="1:16" ht="18.600000000000001" customHeight="1" x14ac:dyDescent="0.25">
      <c r="A25" s="451"/>
      <c r="B25" s="879"/>
      <c r="C25" s="866" t="s">
        <v>179</v>
      </c>
      <c r="D25" s="867"/>
      <c r="E25" s="394">
        <f t="shared" si="5"/>
        <v>0</v>
      </c>
      <c r="F25" s="395"/>
      <c r="G25" s="395"/>
      <c r="H25" s="394">
        <f>$H$15</f>
        <v>0</v>
      </c>
      <c r="I25" s="396">
        <f t="shared" si="3"/>
        <v>0</v>
      </c>
      <c r="J25" s="397"/>
      <c r="K25" s="398"/>
      <c r="L25" s="394">
        <f t="shared" si="4"/>
        <v>0</v>
      </c>
      <c r="M25" s="399"/>
      <c r="N25" s="399"/>
      <c r="O25" s="394">
        <f>O15</f>
        <v>0</v>
      </c>
      <c r="P25" s="382"/>
    </row>
    <row r="26" spans="1:16" ht="18.600000000000001" customHeight="1" x14ac:dyDescent="0.25">
      <c r="A26" s="451" t="s">
        <v>167</v>
      </c>
      <c r="B26" s="407" t="s">
        <v>167</v>
      </c>
      <c r="C26" s="874" t="s">
        <v>186</v>
      </c>
      <c r="D26" s="867"/>
      <c r="E26" s="394">
        <f>F26*G26*H26</f>
        <v>0</v>
      </c>
      <c r="F26" s="395"/>
      <c r="G26" s="395"/>
      <c r="H26" s="394">
        <f>$H$15</f>
        <v>0</v>
      </c>
      <c r="I26" s="396">
        <f t="shared" si="3"/>
        <v>0</v>
      </c>
      <c r="J26" s="397"/>
      <c r="K26" s="398"/>
      <c r="L26" s="394">
        <f t="shared" si="4"/>
        <v>0</v>
      </c>
      <c r="M26" s="399"/>
      <c r="N26" s="399"/>
      <c r="O26" s="394">
        <f>O15</f>
        <v>0</v>
      </c>
      <c r="P26" s="382"/>
    </row>
    <row r="27" spans="1:16" ht="18.600000000000001" customHeight="1" x14ac:dyDescent="0.25">
      <c r="A27" s="451" t="s">
        <v>168</v>
      </c>
      <c r="B27" s="875" t="s">
        <v>168</v>
      </c>
      <c r="C27" s="876" t="s">
        <v>178</v>
      </c>
      <c r="D27" s="877"/>
      <c r="E27" s="400">
        <f>SUM(E28:E30)</f>
        <v>0</v>
      </c>
      <c r="F27" s="401"/>
      <c r="G27" s="402"/>
      <c r="H27" s="402"/>
      <c r="I27" s="406"/>
      <c r="J27" s="403"/>
      <c r="K27" s="404"/>
      <c r="L27" s="400">
        <f>SUM(L28:L30)</f>
        <v>0</v>
      </c>
      <c r="M27" s="401"/>
      <c r="N27" s="402"/>
      <c r="O27" s="402"/>
      <c r="P27" s="382"/>
    </row>
    <row r="28" spans="1:16" ht="18.600000000000001" customHeight="1" x14ac:dyDescent="0.25">
      <c r="A28" s="451"/>
      <c r="B28" s="875"/>
      <c r="C28" s="866" t="s">
        <v>187</v>
      </c>
      <c r="D28" s="867"/>
      <c r="E28" s="394">
        <f t="shared" ref="E28:E30" si="6">F28*G28*H28</f>
        <v>0</v>
      </c>
      <c r="F28" s="395"/>
      <c r="G28" s="395"/>
      <c r="H28" s="394">
        <f>$H$15</f>
        <v>0</v>
      </c>
      <c r="I28" s="396">
        <f t="shared" ref="I28:I31" si="7">L28-E28</f>
        <v>0</v>
      </c>
      <c r="J28" s="397"/>
      <c r="K28" s="398"/>
      <c r="L28" s="394">
        <f t="shared" ref="L28:L31" si="8">M28*N28*O28</f>
        <v>0</v>
      </c>
      <c r="M28" s="399"/>
      <c r="N28" s="399"/>
      <c r="O28" s="394">
        <f>O15</f>
        <v>0</v>
      </c>
      <c r="P28" s="382"/>
    </row>
    <row r="29" spans="1:16" ht="18.600000000000001" customHeight="1" x14ac:dyDescent="0.25">
      <c r="A29" s="451"/>
      <c r="B29" s="875"/>
      <c r="C29" s="866" t="s">
        <v>188</v>
      </c>
      <c r="D29" s="867"/>
      <c r="E29" s="394">
        <f t="shared" si="6"/>
        <v>0</v>
      </c>
      <c r="F29" s="395"/>
      <c r="G29" s="395"/>
      <c r="H29" s="394">
        <f>$H$15</f>
        <v>0</v>
      </c>
      <c r="I29" s="396">
        <f t="shared" si="7"/>
        <v>0</v>
      </c>
      <c r="J29" s="397"/>
      <c r="K29" s="398"/>
      <c r="L29" s="394">
        <f t="shared" si="8"/>
        <v>0</v>
      </c>
      <c r="M29" s="399"/>
      <c r="N29" s="399"/>
      <c r="O29" s="394">
        <f>O15</f>
        <v>0</v>
      </c>
      <c r="P29" s="382"/>
    </row>
    <row r="30" spans="1:16" ht="18.600000000000001" customHeight="1" x14ac:dyDescent="0.25">
      <c r="A30" s="451"/>
      <c r="B30" s="875"/>
      <c r="C30" s="866" t="s">
        <v>179</v>
      </c>
      <c r="D30" s="867"/>
      <c r="E30" s="394">
        <f t="shared" si="6"/>
        <v>0</v>
      </c>
      <c r="F30" s="395"/>
      <c r="G30" s="395"/>
      <c r="H30" s="394">
        <f>$H$15</f>
        <v>0</v>
      </c>
      <c r="I30" s="396">
        <f t="shared" si="7"/>
        <v>0</v>
      </c>
      <c r="J30" s="397"/>
      <c r="K30" s="398"/>
      <c r="L30" s="394">
        <f t="shared" si="8"/>
        <v>0</v>
      </c>
      <c r="M30" s="399"/>
      <c r="N30" s="399"/>
      <c r="O30" s="394">
        <f>O15</f>
        <v>0</v>
      </c>
      <c r="P30" s="382"/>
    </row>
    <row r="31" spans="1:16" ht="18.600000000000001" customHeight="1" x14ac:dyDescent="0.25">
      <c r="A31" s="451" t="s">
        <v>169</v>
      </c>
      <c r="B31" s="405" t="s">
        <v>169</v>
      </c>
      <c r="C31" s="874" t="s">
        <v>189</v>
      </c>
      <c r="D31" s="867"/>
      <c r="E31" s="394">
        <f>F31*G31*H31</f>
        <v>0</v>
      </c>
      <c r="F31" s="395"/>
      <c r="G31" s="395"/>
      <c r="H31" s="394">
        <f>$H$15</f>
        <v>0</v>
      </c>
      <c r="I31" s="396">
        <f t="shared" si="7"/>
        <v>0</v>
      </c>
      <c r="J31" s="397"/>
      <c r="K31" s="398"/>
      <c r="L31" s="394">
        <f t="shared" si="8"/>
        <v>0</v>
      </c>
      <c r="M31" s="399"/>
      <c r="N31" s="399"/>
      <c r="O31" s="394">
        <f>O15</f>
        <v>0</v>
      </c>
      <c r="P31" s="382"/>
    </row>
    <row r="32" spans="1:16" ht="18.600000000000001" customHeight="1" x14ac:dyDescent="0.25">
      <c r="A32" s="451" t="s">
        <v>170</v>
      </c>
      <c r="B32" s="875" t="s">
        <v>170</v>
      </c>
      <c r="C32" s="876" t="s">
        <v>178</v>
      </c>
      <c r="D32" s="877"/>
      <c r="E32" s="400">
        <f>SUM(E33:E34)</f>
        <v>0</v>
      </c>
      <c r="F32" s="401"/>
      <c r="G32" s="402"/>
      <c r="H32" s="402"/>
      <c r="I32" s="406"/>
      <c r="J32" s="403"/>
      <c r="K32" s="404"/>
      <c r="L32" s="400">
        <f>SUM(L33:L34)</f>
        <v>0</v>
      </c>
      <c r="M32" s="401"/>
      <c r="N32" s="402"/>
      <c r="O32" s="402"/>
      <c r="P32" s="382"/>
    </row>
    <row r="33" spans="1:16" ht="18.600000000000001" customHeight="1" x14ac:dyDescent="0.25">
      <c r="A33" s="451"/>
      <c r="B33" s="878"/>
      <c r="C33" s="874" t="s">
        <v>170</v>
      </c>
      <c r="D33" s="867"/>
      <c r="E33" s="394">
        <f t="shared" ref="E33" si="9">F33*G33*H33</f>
        <v>0</v>
      </c>
      <c r="F33" s="395"/>
      <c r="G33" s="395"/>
      <c r="H33" s="394">
        <f>$H$15</f>
        <v>0</v>
      </c>
      <c r="I33" s="138">
        <f t="shared" ref="I33:I35" si="10">L33-E33</f>
        <v>0</v>
      </c>
      <c r="J33" s="397"/>
      <c r="K33" s="398"/>
      <c r="L33" s="394">
        <f t="shared" ref="L33:L35" si="11">M33*N33*O33</f>
        <v>0</v>
      </c>
      <c r="M33" s="399"/>
      <c r="N33" s="399"/>
      <c r="O33" s="394">
        <f>O15</f>
        <v>0</v>
      </c>
      <c r="P33" s="382"/>
    </row>
    <row r="34" spans="1:16" ht="18.600000000000001" customHeight="1" x14ac:dyDescent="0.25">
      <c r="A34" s="451"/>
      <c r="B34" s="878"/>
      <c r="C34" s="874" t="s">
        <v>190</v>
      </c>
      <c r="D34" s="867"/>
      <c r="E34" s="394">
        <f>F34*G34*H34</f>
        <v>0</v>
      </c>
      <c r="F34" s="395"/>
      <c r="G34" s="395"/>
      <c r="H34" s="394">
        <f>$H$15</f>
        <v>0</v>
      </c>
      <c r="I34" s="396">
        <f t="shared" si="10"/>
        <v>0</v>
      </c>
      <c r="J34" s="397"/>
      <c r="K34" s="398"/>
      <c r="L34" s="394">
        <f t="shared" si="11"/>
        <v>0</v>
      </c>
      <c r="M34" s="399"/>
      <c r="N34" s="399"/>
      <c r="O34" s="394">
        <f>O15</f>
        <v>0</v>
      </c>
      <c r="P34" s="382"/>
    </row>
    <row r="35" spans="1:16" ht="18.600000000000001" customHeight="1" x14ac:dyDescent="0.25">
      <c r="A35" s="451" t="s">
        <v>171</v>
      </c>
      <c r="B35" s="405" t="s">
        <v>171</v>
      </c>
      <c r="C35" s="874" t="s">
        <v>191</v>
      </c>
      <c r="D35" s="867"/>
      <c r="E35" s="394">
        <f>F35*G35*H35</f>
        <v>0</v>
      </c>
      <c r="F35" s="395"/>
      <c r="G35" s="395"/>
      <c r="H35" s="394">
        <f>$H$15</f>
        <v>0</v>
      </c>
      <c r="I35" s="396">
        <f t="shared" si="10"/>
        <v>0</v>
      </c>
      <c r="J35" s="397"/>
      <c r="K35" s="398"/>
      <c r="L35" s="394">
        <f t="shared" si="11"/>
        <v>0</v>
      </c>
      <c r="M35" s="399"/>
      <c r="N35" s="399"/>
      <c r="O35" s="394">
        <f>O15</f>
        <v>0</v>
      </c>
      <c r="P35" s="382"/>
    </row>
    <row r="36" spans="1:16" ht="18.600000000000001" customHeight="1" x14ac:dyDescent="0.25">
      <c r="A36" s="451" t="s">
        <v>172</v>
      </c>
      <c r="B36" s="875" t="s">
        <v>172</v>
      </c>
      <c r="C36" s="876" t="s">
        <v>178</v>
      </c>
      <c r="D36" s="877"/>
      <c r="E36" s="400">
        <f>SUM(E37:E39)</f>
        <v>0</v>
      </c>
      <c r="F36" s="401"/>
      <c r="G36" s="402"/>
      <c r="H36" s="402"/>
      <c r="I36" s="406"/>
      <c r="J36" s="403"/>
      <c r="K36" s="404"/>
      <c r="L36" s="400">
        <f>SUM(L37:L39)</f>
        <v>0</v>
      </c>
      <c r="M36" s="401"/>
      <c r="N36" s="402"/>
      <c r="O36" s="402"/>
      <c r="P36" s="382"/>
    </row>
    <row r="37" spans="1:16" ht="18.600000000000001" customHeight="1" x14ac:dyDescent="0.25">
      <c r="A37" s="451"/>
      <c r="B37" s="875"/>
      <c r="C37" s="866" t="s">
        <v>192</v>
      </c>
      <c r="D37" s="867"/>
      <c r="E37" s="394">
        <f t="shared" ref="E37:E39" si="12">F37*G37*H37</f>
        <v>0</v>
      </c>
      <c r="F37" s="395"/>
      <c r="G37" s="395"/>
      <c r="H37" s="394">
        <f>$H$15</f>
        <v>0</v>
      </c>
      <c r="I37" s="396">
        <f t="shared" ref="I37:I40" si="13">L37-E37</f>
        <v>0</v>
      </c>
      <c r="J37" s="397"/>
      <c r="K37" s="398"/>
      <c r="L37" s="394">
        <f t="shared" ref="L37:L40" si="14">M37*N37*O37</f>
        <v>0</v>
      </c>
      <c r="M37" s="399"/>
      <c r="N37" s="399"/>
      <c r="O37" s="394">
        <f>O15</f>
        <v>0</v>
      </c>
      <c r="P37" s="382"/>
    </row>
    <row r="38" spans="1:16" ht="18.600000000000001" customHeight="1" x14ac:dyDescent="0.25">
      <c r="A38" s="451"/>
      <c r="B38" s="875"/>
      <c r="C38" s="866" t="s">
        <v>193</v>
      </c>
      <c r="D38" s="867"/>
      <c r="E38" s="394">
        <f t="shared" si="12"/>
        <v>0</v>
      </c>
      <c r="F38" s="395"/>
      <c r="G38" s="395"/>
      <c r="H38" s="394">
        <f>$H$15</f>
        <v>0</v>
      </c>
      <c r="I38" s="396">
        <f t="shared" si="13"/>
        <v>0</v>
      </c>
      <c r="J38" s="397"/>
      <c r="K38" s="398"/>
      <c r="L38" s="394">
        <f t="shared" si="14"/>
        <v>0</v>
      </c>
      <c r="M38" s="399"/>
      <c r="N38" s="399"/>
      <c r="O38" s="394">
        <f>O15</f>
        <v>0</v>
      </c>
      <c r="P38" s="382"/>
    </row>
    <row r="39" spans="1:16" ht="18.600000000000001" customHeight="1" x14ac:dyDescent="0.25">
      <c r="A39" s="451"/>
      <c r="B39" s="875"/>
      <c r="C39" s="866" t="s">
        <v>179</v>
      </c>
      <c r="D39" s="867"/>
      <c r="E39" s="394">
        <f t="shared" si="12"/>
        <v>0</v>
      </c>
      <c r="F39" s="395"/>
      <c r="G39" s="395"/>
      <c r="H39" s="394">
        <f>$H$15</f>
        <v>0</v>
      </c>
      <c r="I39" s="396">
        <f t="shared" si="13"/>
        <v>0</v>
      </c>
      <c r="J39" s="397"/>
      <c r="K39" s="398"/>
      <c r="L39" s="394">
        <f t="shared" si="14"/>
        <v>0</v>
      </c>
      <c r="M39" s="399"/>
      <c r="N39" s="399"/>
      <c r="O39" s="394">
        <f>O15</f>
        <v>0</v>
      </c>
      <c r="P39" s="382"/>
    </row>
    <row r="40" spans="1:16" ht="18.600000000000001" customHeight="1" x14ac:dyDescent="0.25">
      <c r="A40" s="451" t="s">
        <v>173</v>
      </c>
      <c r="B40" s="405" t="s">
        <v>173</v>
      </c>
      <c r="C40" s="866" t="s">
        <v>194</v>
      </c>
      <c r="D40" s="867"/>
      <c r="E40" s="394">
        <f>F40*G40*H40</f>
        <v>0</v>
      </c>
      <c r="F40" s="395"/>
      <c r="G40" s="395"/>
      <c r="H40" s="394">
        <f>$H$15</f>
        <v>0</v>
      </c>
      <c r="I40" s="396">
        <f t="shared" si="13"/>
        <v>0</v>
      </c>
      <c r="J40" s="397"/>
      <c r="K40" s="398"/>
      <c r="L40" s="394">
        <f t="shared" si="14"/>
        <v>0</v>
      </c>
      <c r="M40" s="399"/>
      <c r="N40" s="399"/>
      <c r="O40" s="394">
        <f>O15</f>
        <v>0</v>
      </c>
      <c r="P40" s="382"/>
    </row>
    <row r="41" spans="1:16" s="415" customFormat="1" ht="18.600000000000001" customHeight="1" x14ac:dyDescent="0.25">
      <c r="B41" s="868" t="s">
        <v>196</v>
      </c>
      <c r="C41" s="869"/>
      <c r="D41" s="870"/>
      <c r="E41" s="408">
        <f>SUM(E15,E16,E21,E22,E26,E27,E31,E32,E35,E36,E40)</f>
        <v>0</v>
      </c>
      <c r="F41" s="401"/>
      <c r="G41" s="409"/>
      <c r="H41" s="410"/>
      <c r="I41" s="411"/>
      <c r="J41" s="412"/>
      <c r="K41" s="413"/>
      <c r="L41" s="408">
        <f>SUM(L15,L16,L21,L22,L26,L27,L31,L32,L35,L36,L40)</f>
        <v>0</v>
      </c>
      <c r="M41" s="401"/>
      <c r="N41" s="409"/>
      <c r="O41" s="410"/>
      <c r="P41" s="414"/>
    </row>
    <row r="42" spans="1:16" ht="16.8" customHeight="1" outlineLevel="1" x14ac:dyDescent="0.25">
      <c r="B42" s="871" t="s">
        <v>264</v>
      </c>
      <c r="C42" s="872" t="s">
        <v>201</v>
      </c>
      <c r="D42" s="873"/>
      <c r="E42" s="416">
        <f t="shared" ref="E42:E44" si="15">F42*G42*H42</f>
        <v>0</v>
      </c>
      <c r="F42" s="417"/>
      <c r="G42" s="417"/>
      <c r="H42" s="394">
        <f>$H$15</f>
        <v>0</v>
      </c>
      <c r="I42" s="396">
        <f t="shared" ref="I42:I44" si="16">L42-E42</f>
        <v>0</v>
      </c>
      <c r="J42" s="397"/>
      <c r="K42" s="398"/>
      <c r="L42" s="394">
        <f t="shared" ref="L42:L44" si="17">M42*N42*O42</f>
        <v>0</v>
      </c>
      <c r="M42" s="399"/>
      <c r="N42" s="399"/>
      <c r="O42" s="394">
        <f>O15</f>
        <v>0</v>
      </c>
      <c r="P42" s="382"/>
    </row>
    <row r="43" spans="1:16" ht="16.8" customHeight="1" outlineLevel="1" x14ac:dyDescent="0.25">
      <c r="B43" s="871"/>
      <c r="C43" s="872" t="s">
        <v>200</v>
      </c>
      <c r="D43" s="873"/>
      <c r="E43" s="416">
        <f>F43*G43*H43</f>
        <v>0</v>
      </c>
      <c r="F43" s="417"/>
      <c r="G43" s="417"/>
      <c r="H43" s="394">
        <f>$H$15</f>
        <v>0</v>
      </c>
      <c r="I43" s="396">
        <f t="shared" si="16"/>
        <v>0</v>
      </c>
      <c r="J43" s="397"/>
      <c r="K43" s="398"/>
      <c r="L43" s="394">
        <f t="shared" si="17"/>
        <v>0</v>
      </c>
      <c r="M43" s="399"/>
      <c r="N43" s="399"/>
      <c r="O43" s="394">
        <f>O15</f>
        <v>0</v>
      </c>
      <c r="P43" s="382"/>
    </row>
    <row r="44" spans="1:16" ht="16.8" customHeight="1" outlineLevel="1" x14ac:dyDescent="0.25">
      <c r="B44" s="871"/>
      <c r="C44" s="872" t="s">
        <v>197</v>
      </c>
      <c r="D44" s="873"/>
      <c r="E44" s="416">
        <f t="shared" si="15"/>
        <v>0</v>
      </c>
      <c r="F44" s="417"/>
      <c r="G44" s="417"/>
      <c r="H44" s="394">
        <f>$H$15</f>
        <v>0</v>
      </c>
      <c r="I44" s="396">
        <f t="shared" si="16"/>
        <v>0</v>
      </c>
      <c r="J44" s="397"/>
      <c r="K44" s="398"/>
      <c r="L44" s="394">
        <f t="shared" si="17"/>
        <v>0</v>
      </c>
      <c r="M44" s="399"/>
      <c r="N44" s="399"/>
      <c r="O44" s="394">
        <f>O15</f>
        <v>0</v>
      </c>
      <c r="P44" s="382"/>
    </row>
    <row r="45" spans="1:16" s="415" customFormat="1" ht="18.600000000000001" customHeight="1" outlineLevel="1" thickBot="1" x14ac:dyDescent="0.3">
      <c r="B45" s="962" t="s">
        <v>265</v>
      </c>
      <c r="C45" s="963"/>
      <c r="D45" s="964"/>
      <c r="E45" s="658">
        <f>SUM(E42:E44)</f>
        <v>0</v>
      </c>
      <c r="F45" s="659"/>
      <c r="G45" s="660"/>
      <c r="H45" s="661"/>
      <c r="I45" s="662"/>
      <c r="J45" s="663"/>
      <c r="K45" s="664"/>
      <c r="L45" s="658">
        <f>SUM(L42:L44)</f>
        <v>0</v>
      </c>
      <c r="M45" s="659"/>
      <c r="N45" s="660"/>
      <c r="O45" s="661"/>
      <c r="P45" s="414"/>
    </row>
    <row r="46" spans="1:16" ht="21" customHeight="1" thickBot="1" x14ac:dyDescent="0.3">
      <c r="B46" s="863" t="s">
        <v>254</v>
      </c>
      <c r="C46" s="864"/>
      <c r="D46" s="865" t="s">
        <v>255</v>
      </c>
      <c r="E46" s="857"/>
      <c r="F46" s="857"/>
      <c r="G46" s="857"/>
      <c r="H46" s="857"/>
      <c r="I46" s="857"/>
      <c r="J46" s="857"/>
      <c r="K46" s="857"/>
      <c r="L46" s="858"/>
      <c r="M46" s="858"/>
      <c r="N46" s="858"/>
      <c r="O46" s="859"/>
      <c r="P46" s="382"/>
    </row>
    <row r="47" spans="1:16" outlineLevel="1" x14ac:dyDescent="0.25">
      <c r="B47" s="303" t="s">
        <v>266</v>
      </c>
      <c r="E47" s="425">
        <f>(E41-E40)*0.05</f>
        <v>0</v>
      </c>
      <c r="F47" s="303"/>
      <c r="G47" s="303"/>
      <c r="H47" s="426"/>
      <c r="L47" s="425">
        <f>(L41-L40)*0.05</f>
        <v>0</v>
      </c>
      <c r="P47" s="382"/>
    </row>
    <row r="48" spans="1:16" outlineLevel="1" x14ac:dyDescent="0.25">
      <c r="B48" s="303"/>
      <c r="E48" s="427" t="str">
        <f>IF(E40&lt;=E47,"O.K","Review")</f>
        <v>O.K</v>
      </c>
      <c r="F48" s="303"/>
      <c r="G48" s="303"/>
      <c r="L48" s="427" t="str">
        <f>IF(L40&lt;=L47,"O.K","Review")</f>
        <v>O.K</v>
      </c>
      <c r="P48" s="382"/>
    </row>
    <row r="49" spans="1:20" x14ac:dyDescent="0.25">
      <c r="B49" s="303"/>
      <c r="E49" s="427"/>
      <c r="F49" s="303"/>
      <c r="G49" s="303"/>
      <c r="L49" s="427"/>
      <c r="P49" s="382"/>
    </row>
    <row r="50" spans="1:20" s="428" customFormat="1" ht="25.5" customHeight="1" outlineLevel="1" x14ac:dyDescent="0.25">
      <c r="B50" s="429" t="str">
        <f>정부지원금!$B$29</f>
        <v>성명 :                  (서명)</v>
      </c>
      <c r="C50" s="429"/>
      <c r="E50" s="429" t="str">
        <f>정부지원금!$E$29</f>
        <v>성명 :                  (서명)</v>
      </c>
      <c r="F50" s="430"/>
      <c r="H50" s="429" t="str">
        <f>정부지원금!$G$29</f>
        <v>성명 :                  (서명)</v>
      </c>
      <c r="K50" s="430" t="str">
        <f>정부지원금!$I$29</f>
        <v>성명 :                  (서명)</v>
      </c>
      <c r="N50" s="430" t="str">
        <f>정부지원금!$K$29</f>
        <v>성명 :                  (서명)</v>
      </c>
      <c r="P50" s="382"/>
    </row>
    <row r="51" spans="1:20" s="428" customFormat="1" ht="25.5" customHeight="1" outlineLevel="1" x14ac:dyDescent="0.25">
      <c r="B51" s="429" t="str">
        <f>정부지원금!$B$30</f>
        <v>성명 :                  (서명)</v>
      </c>
      <c r="C51" s="429"/>
      <c r="E51" s="429" t="str">
        <f>정부지원금!$E$30</f>
        <v>성명 :                  (서명)</v>
      </c>
      <c r="F51" s="430"/>
      <c r="H51" s="429" t="str">
        <f>정부지원금!$G$30</f>
        <v>성명 :                  (서명)</v>
      </c>
      <c r="K51" s="430" t="str">
        <f>정부지원금!$I$30</f>
        <v>성명 :                  (서명)</v>
      </c>
      <c r="N51" s="430" t="str">
        <f>정부지원금!$K$30</f>
        <v>성명 :                  (서명)</v>
      </c>
      <c r="P51" s="382"/>
    </row>
    <row r="52" spans="1:20" x14ac:dyDescent="0.25">
      <c r="M52" s="428"/>
      <c r="P52" s="382"/>
    </row>
    <row r="53" spans="1:20" ht="43.5" customHeight="1" x14ac:dyDescent="0.25">
      <c r="B53" s="372" t="s">
        <v>262</v>
      </c>
      <c r="C53" s="373"/>
      <c r="D53" s="373"/>
      <c r="E53" s="373"/>
      <c r="F53" s="373"/>
      <c r="G53" s="373"/>
      <c r="H53" s="373"/>
      <c r="I53" s="373"/>
      <c r="J53" s="373"/>
      <c r="K53" s="373"/>
      <c r="L53" s="373"/>
      <c r="M53" s="373"/>
      <c r="N53" s="373"/>
      <c r="O53" s="373"/>
      <c r="P53" s="373"/>
      <c r="Q53" s="373"/>
      <c r="R53" s="373"/>
    </row>
    <row r="54" spans="1:20" ht="21.6" customHeight="1" x14ac:dyDescent="0.25">
      <c r="B54" s="942" t="str">
        <f>INDEX('훈련비용 조정내역표'!$C$10:$C$60,MATCH(F56,'훈련비용 조정내역표'!$B$10:$B$60,0),0)</f>
        <v>승인</v>
      </c>
      <c r="C54" s="942"/>
      <c r="D54" s="374"/>
      <c r="E54" s="375"/>
      <c r="F54" s="375"/>
      <c r="G54" s="376"/>
      <c r="H54" s="383" t="s">
        <v>247</v>
      </c>
      <c r="I54" s="378">
        <f>INDEX('훈련비용 조정내역표'!$G$10:$G$60,MATCH(F56,'훈련비용 조정내역표'!$B$10:$B$60,0),0)</f>
        <v>8147</v>
      </c>
      <c r="J54" s="383" t="s">
        <v>248</v>
      </c>
      <c r="K54" s="605">
        <f>INT(IFERROR($J59/($B58*$E58*$B61),))</f>
        <v>0</v>
      </c>
      <c r="L54" s="435">
        <f>K54/$I54</f>
        <v>0</v>
      </c>
      <c r="M54" s="436" t="s">
        <v>249</v>
      </c>
      <c r="N54" s="605">
        <f>INT(IFERROR($N59/($D58*$G58*$D61),))</f>
        <v>0</v>
      </c>
      <c r="O54" s="435">
        <f>N54/$I54</f>
        <v>0</v>
      </c>
      <c r="P54" s="373"/>
      <c r="Q54" s="373"/>
      <c r="R54" s="373"/>
    </row>
    <row r="55" spans="1:20" ht="21.6" customHeight="1" x14ac:dyDescent="0.25">
      <c r="B55" s="379" t="s">
        <v>229</v>
      </c>
      <c r="C55" s="881" t="s">
        <v>230</v>
      </c>
      <c r="D55" s="881"/>
      <c r="E55" s="881"/>
      <c r="F55" s="377" t="s">
        <v>231</v>
      </c>
      <c r="G55" s="380" t="s">
        <v>233</v>
      </c>
      <c r="H55" s="943" t="s">
        <v>250</v>
      </c>
      <c r="I55" s="944"/>
      <c r="J55" s="944"/>
      <c r="K55" s="944"/>
      <c r="L55" s="944"/>
      <c r="M55" s="944"/>
      <c r="N55" s="944"/>
      <c r="O55" s="945"/>
      <c r="P55" s="373"/>
      <c r="Q55" s="373"/>
      <c r="R55" s="373"/>
    </row>
    <row r="56" spans="1:20" ht="21.6" customHeight="1" thickBot="1" x14ac:dyDescent="0.3">
      <c r="B56" s="621" t="str">
        <f>일반사항!$E$6</f>
        <v>부산</v>
      </c>
      <c r="C56" s="937">
        <f>일반사항!$E$7</f>
        <v>0</v>
      </c>
      <c r="D56" s="937"/>
      <c r="E56" s="937"/>
      <c r="F56" s="665">
        <f>'훈련비용 조정내역표'!$B$11</f>
        <v>2</v>
      </c>
      <c r="G56" s="381" t="str">
        <f>INDEX('훈련비용 조정내역표'!$H$10:$H$60,MATCH(F56,'훈련비용 조정내역표'!$B$10:$B$60,0),0)</f>
        <v>향상</v>
      </c>
      <c r="H56" s="937">
        <f>INDEX('훈련비용 조정내역표'!$D$10:$D$60,MATCH(F56,'훈련비용 조정내역표'!$B$10:$B$60,0),0)</f>
        <v>0</v>
      </c>
      <c r="I56" s="937"/>
      <c r="J56" s="937"/>
      <c r="K56" s="937"/>
      <c r="L56" s="434" t="str">
        <f>IF(H56=M56,"◯ 적합","◯ 변경")</f>
        <v>◯ 적합</v>
      </c>
      <c r="M56" s="938">
        <f>INDEX('훈련비용 조정내역표'!$E$10:$E$60,MATCH(F56,'훈련비용 조정내역표'!$B$10:$B$60,0),0)</f>
        <v>0</v>
      </c>
      <c r="N56" s="938"/>
      <c r="O56" s="938"/>
      <c r="P56" s="373"/>
      <c r="Q56" s="373"/>
      <c r="R56" s="373"/>
    </row>
    <row r="57" spans="1:20" ht="21.6" customHeight="1" thickTop="1" x14ac:dyDescent="0.25">
      <c r="B57" s="939" t="s">
        <v>106</v>
      </c>
      <c r="C57" s="939"/>
      <c r="D57" s="939"/>
      <c r="E57" s="939" t="s">
        <v>163</v>
      </c>
      <c r="F57" s="939"/>
      <c r="G57" s="940"/>
      <c r="H57" s="941" t="s">
        <v>243</v>
      </c>
      <c r="I57" s="939"/>
      <c r="J57" s="939"/>
      <c r="K57" s="939"/>
      <c r="L57" s="939" t="s">
        <v>246</v>
      </c>
      <c r="M57" s="939"/>
      <c r="N57" s="939"/>
      <c r="O57" s="939"/>
      <c r="P57" s="373"/>
      <c r="Q57" s="373"/>
      <c r="R57" s="373"/>
      <c r="T57" s="382"/>
    </row>
    <row r="58" spans="1:20" ht="21.6" customHeight="1" x14ac:dyDescent="0.25">
      <c r="B58" s="937">
        <f>INDEX('훈련비용 조정내역표'!$O$10:$O$60,MATCH(F56,'훈련비용 조정내역표'!$B$10:$B$60,0),0)</f>
        <v>0</v>
      </c>
      <c r="C58" s="949" t="str">
        <f>IF(B58=D58,"◯ 적합","◯ 변경")</f>
        <v>◯ 적합</v>
      </c>
      <c r="D58" s="938">
        <f>INDEX('훈련비용 조정내역표'!$Y$10:$Y$60,MATCH(F56,'훈련비용 조정내역표'!$B$10:$B$60,0),0)</f>
        <v>0</v>
      </c>
      <c r="E58" s="937">
        <f>INDEX('훈련비용 조정내역표'!$N$10:$N$60,MATCH(F56,'훈련비용 조정내역표'!$B$10:$B$60,0),0)</f>
        <v>0</v>
      </c>
      <c r="F58" s="949" t="str">
        <f>IF(E58=G58,"◯ 적합","◯ 변경")</f>
        <v>◯ 적합</v>
      </c>
      <c r="G58" s="954">
        <f>INDEX('훈련비용 조정내역표'!$X$10:$X$60,MATCH(F56,'훈련비용 조정내역표'!$B$10:$B$60,0),0)</f>
        <v>0</v>
      </c>
      <c r="H58" s="934" t="s">
        <v>36</v>
      </c>
      <c r="I58" s="926"/>
      <c r="J58" s="935">
        <f>J59+J60+J61+J62</f>
        <v>0</v>
      </c>
      <c r="K58" s="935"/>
      <c r="L58" s="926" t="s">
        <v>36</v>
      </c>
      <c r="M58" s="926"/>
      <c r="N58" s="935">
        <f>N59+N60+N61+N62</f>
        <v>0</v>
      </c>
      <c r="O58" s="935"/>
      <c r="P58" s="373"/>
      <c r="Q58" s="373"/>
      <c r="R58" s="373"/>
      <c r="T58" s="382"/>
    </row>
    <row r="59" spans="1:20" ht="21.6" customHeight="1" x14ac:dyDescent="0.25">
      <c r="A59" s="371" t="str">
        <f>F56&amp;"훈련비금액"</f>
        <v>2훈련비금액</v>
      </c>
      <c r="B59" s="958"/>
      <c r="C59" s="959"/>
      <c r="D59" s="960"/>
      <c r="E59" s="958"/>
      <c r="F59" s="959"/>
      <c r="G59" s="957"/>
      <c r="H59" s="929" t="s">
        <v>263</v>
      </c>
      <c r="I59" s="932"/>
      <c r="J59" s="936">
        <f>E93</f>
        <v>0</v>
      </c>
      <c r="K59" s="936"/>
      <c r="L59" s="932" t="s">
        <v>263</v>
      </c>
      <c r="M59" s="932"/>
      <c r="N59" s="936">
        <f>L93</f>
        <v>0</v>
      </c>
      <c r="O59" s="936"/>
      <c r="P59" s="373"/>
      <c r="Q59" s="373"/>
      <c r="R59" s="373"/>
      <c r="T59" s="382"/>
    </row>
    <row r="60" spans="1:20" ht="21.6" customHeight="1" x14ac:dyDescent="0.25">
      <c r="A60" s="371" t="str">
        <f>F56&amp;"숙식비"</f>
        <v>2숙식비</v>
      </c>
      <c r="B60" s="943" t="s">
        <v>236</v>
      </c>
      <c r="C60" s="944"/>
      <c r="D60" s="945"/>
      <c r="E60" s="943" t="s">
        <v>237</v>
      </c>
      <c r="F60" s="944"/>
      <c r="G60" s="956"/>
      <c r="H60" s="928" t="s">
        <v>342</v>
      </c>
      <c r="I60" s="384" t="s">
        <v>244</v>
      </c>
      <c r="J60" s="923">
        <f>E94</f>
        <v>0</v>
      </c>
      <c r="K60" s="923"/>
      <c r="L60" s="931" t="s">
        <v>342</v>
      </c>
      <c r="M60" s="384" t="s">
        <v>244</v>
      </c>
      <c r="N60" s="914">
        <f>L94</f>
        <v>0</v>
      </c>
      <c r="O60" s="914"/>
      <c r="P60" s="373"/>
      <c r="Q60" s="373"/>
      <c r="R60" s="373"/>
      <c r="T60" s="382"/>
    </row>
    <row r="61" spans="1:20" ht="21.6" customHeight="1" x14ac:dyDescent="0.25">
      <c r="A61" s="371" t="str">
        <f>F56&amp;"식비"</f>
        <v>2식비</v>
      </c>
      <c r="B61" s="937">
        <f>INDEX('훈련비용 조정내역표'!$M$10:$M$60,MATCH(F56,'훈련비용 조정내역표'!$B$10:$B$60,0),0)</f>
        <v>0</v>
      </c>
      <c r="C61" s="949" t="str">
        <f>IF(B61=D61,"◯ 적합","◯ 변경")</f>
        <v>◯ 적합</v>
      </c>
      <c r="D61" s="938">
        <f>INDEX('훈련비용 조정내역표'!$W$10:$W$60,MATCH(F56,'훈련비용 조정내역표'!$B$10:$B$60,0),0)</f>
        <v>0</v>
      </c>
      <c r="E61" s="952">
        <f>INDEX('훈련비용 조정내역표'!$J$10:$J$60,MATCH(F56,'훈련비용 조정내역표'!$B$10:$B$60,0),0)</f>
        <v>0</v>
      </c>
      <c r="F61" s="949" t="str">
        <f>IF(E61=G61,"◯ 적합","◯ 변경")</f>
        <v>◯ 적합</v>
      </c>
      <c r="G61" s="954">
        <f>INDEX('훈련비용 조정내역표'!$K$10:$K$60,MATCH(F56,'훈련비용 조정내역표'!$B$10:$B$60,0),0)</f>
        <v>0</v>
      </c>
      <c r="H61" s="929"/>
      <c r="I61" s="384" t="s">
        <v>199</v>
      </c>
      <c r="J61" s="923">
        <f>E95</f>
        <v>0</v>
      </c>
      <c r="K61" s="923"/>
      <c r="L61" s="932"/>
      <c r="M61" s="384" t="s">
        <v>199</v>
      </c>
      <c r="N61" s="914">
        <f>L95</f>
        <v>0</v>
      </c>
      <c r="O61" s="914"/>
      <c r="P61" s="373"/>
      <c r="Q61" s="373"/>
      <c r="R61" s="373"/>
      <c r="T61" s="382"/>
    </row>
    <row r="62" spans="1:20" ht="21.6" customHeight="1" thickBot="1" x14ac:dyDescent="0.3">
      <c r="A62" s="371" t="str">
        <f>F56&amp;"수당 등"</f>
        <v>2수당 등</v>
      </c>
      <c r="B62" s="948"/>
      <c r="C62" s="950"/>
      <c r="D62" s="951"/>
      <c r="E62" s="953"/>
      <c r="F62" s="950"/>
      <c r="G62" s="955"/>
      <c r="H62" s="930"/>
      <c r="I62" s="385" t="s">
        <v>245</v>
      </c>
      <c r="J62" s="924">
        <f>E96</f>
        <v>0</v>
      </c>
      <c r="K62" s="924"/>
      <c r="L62" s="933"/>
      <c r="M62" s="385" t="s">
        <v>245</v>
      </c>
      <c r="N62" s="925">
        <f>L96</f>
        <v>0</v>
      </c>
      <c r="O62" s="925"/>
      <c r="P62" s="373"/>
      <c r="Q62" s="373"/>
      <c r="R62" s="373"/>
      <c r="T62" s="382"/>
    </row>
    <row r="63" spans="1:20" ht="21.6" customHeight="1" thickTop="1" thickBot="1" x14ac:dyDescent="0.3">
      <c r="B63" s="946" t="s">
        <v>238</v>
      </c>
      <c r="C63" s="947"/>
      <c r="D63" s="386">
        <f>INDEX('훈련비용 조정내역표'!$L$10:$L$60,MATCH(F56,'훈련비용 조정내역표'!$B$10:$B$60,0),0)</f>
        <v>0</v>
      </c>
      <c r="E63" s="946" t="s">
        <v>239</v>
      </c>
      <c r="F63" s="947"/>
      <c r="G63" s="387">
        <f>INDEX('훈련비용 조정내역표'!$V$10:$V$60,MATCH(F56,'훈련비용 조정내역표'!$B$10:$B$60,0),0)</f>
        <v>0</v>
      </c>
      <c r="H63" s="884" t="s">
        <v>240</v>
      </c>
      <c r="I63" s="884"/>
      <c r="J63" s="388" t="s">
        <v>241</v>
      </c>
      <c r="K63" s="389"/>
      <c r="L63" s="388" t="s">
        <v>242</v>
      </c>
      <c r="M63" s="390"/>
      <c r="N63" s="885"/>
      <c r="O63" s="885"/>
      <c r="P63" s="373"/>
      <c r="Q63" s="373"/>
      <c r="R63" s="373"/>
      <c r="T63" s="382"/>
    </row>
    <row r="64" spans="1:20" ht="21.6" customHeight="1" thickTop="1" x14ac:dyDescent="0.25">
      <c r="B64" s="886" t="s">
        <v>174</v>
      </c>
      <c r="C64" s="889" t="s">
        <v>175</v>
      </c>
      <c r="D64" s="890"/>
      <c r="E64" s="895" t="s">
        <v>251</v>
      </c>
      <c r="F64" s="896"/>
      <c r="G64" s="896"/>
      <c r="H64" s="896"/>
      <c r="I64" s="897" t="s">
        <v>252</v>
      </c>
      <c r="J64" s="898"/>
      <c r="K64" s="899"/>
      <c r="L64" s="906" t="s">
        <v>253</v>
      </c>
      <c r="M64" s="907"/>
      <c r="N64" s="907"/>
      <c r="O64" s="908"/>
      <c r="P64" s="382"/>
    </row>
    <row r="65" spans="1:16" ht="21.6" customHeight="1" x14ac:dyDescent="0.25">
      <c r="B65" s="887"/>
      <c r="C65" s="891"/>
      <c r="D65" s="892"/>
      <c r="E65" s="909" t="s">
        <v>176</v>
      </c>
      <c r="F65" s="911" t="s">
        <v>177</v>
      </c>
      <c r="G65" s="912"/>
      <c r="H65" s="913"/>
      <c r="I65" s="900"/>
      <c r="J65" s="901"/>
      <c r="K65" s="902"/>
      <c r="L65" s="909" t="s">
        <v>176</v>
      </c>
      <c r="M65" s="911" t="s">
        <v>177</v>
      </c>
      <c r="N65" s="912"/>
      <c r="O65" s="913"/>
      <c r="P65" s="382"/>
    </row>
    <row r="66" spans="1:16" ht="21.6" customHeight="1" x14ac:dyDescent="0.25">
      <c r="B66" s="888"/>
      <c r="C66" s="893"/>
      <c r="D66" s="894"/>
      <c r="E66" s="910"/>
      <c r="F66" s="392" t="s">
        <v>134</v>
      </c>
      <c r="G66" s="392" t="s">
        <v>195</v>
      </c>
      <c r="H66" s="392" t="s">
        <v>136</v>
      </c>
      <c r="I66" s="903"/>
      <c r="J66" s="904"/>
      <c r="K66" s="905"/>
      <c r="L66" s="910"/>
      <c r="M66" s="392" t="s">
        <v>134</v>
      </c>
      <c r="N66" s="392" t="s">
        <v>195</v>
      </c>
      <c r="O66" s="392" t="s">
        <v>136</v>
      </c>
      <c r="P66" s="382"/>
    </row>
    <row r="67" spans="1:16" ht="18.600000000000001" customHeight="1" x14ac:dyDescent="0.25">
      <c r="A67" s="451" t="s">
        <v>114</v>
      </c>
      <c r="B67" s="393" t="s">
        <v>114</v>
      </c>
      <c r="C67" s="880" t="s">
        <v>180</v>
      </c>
      <c r="D67" s="878"/>
      <c r="E67" s="613">
        <f>F67*G67*H67</f>
        <v>0</v>
      </c>
      <c r="F67" s="395"/>
      <c r="G67" s="395"/>
      <c r="H67" s="394">
        <f>B58</f>
        <v>0</v>
      </c>
      <c r="I67" s="396">
        <f>L67-E67</f>
        <v>0</v>
      </c>
      <c r="J67" s="397"/>
      <c r="K67" s="398"/>
      <c r="L67" s="613">
        <f>M67*N67*O67</f>
        <v>0</v>
      </c>
      <c r="M67" s="399"/>
      <c r="N67" s="399"/>
      <c r="O67" s="394">
        <f>D58</f>
        <v>0</v>
      </c>
      <c r="P67" s="382"/>
    </row>
    <row r="68" spans="1:16" ht="18.600000000000001" customHeight="1" x14ac:dyDescent="0.25">
      <c r="A68" s="451" t="s">
        <v>164</v>
      </c>
      <c r="B68" s="881" t="s">
        <v>164</v>
      </c>
      <c r="C68" s="876" t="s">
        <v>178</v>
      </c>
      <c r="D68" s="877"/>
      <c r="E68" s="400">
        <f>SUM(E69:E72)</f>
        <v>0</v>
      </c>
      <c r="F68" s="401"/>
      <c r="G68" s="402"/>
      <c r="H68" s="402"/>
      <c r="I68" s="396"/>
      <c r="J68" s="403"/>
      <c r="K68" s="404"/>
      <c r="L68" s="400">
        <f>SUM(L69:L72)</f>
        <v>0</v>
      </c>
      <c r="M68" s="401"/>
      <c r="N68" s="402"/>
      <c r="O68" s="402"/>
      <c r="P68" s="382"/>
    </row>
    <row r="69" spans="1:16" ht="18.600000000000001" customHeight="1" x14ac:dyDescent="0.25">
      <c r="A69" s="451"/>
      <c r="B69" s="881"/>
      <c r="C69" s="874" t="s">
        <v>181</v>
      </c>
      <c r="D69" s="882"/>
      <c r="E69" s="394">
        <f t="shared" ref="E69:E72" si="18">F69*G69*H69</f>
        <v>0</v>
      </c>
      <c r="F69" s="395"/>
      <c r="G69" s="395"/>
      <c r="H69" s="394">
        <f>$H$67</f>
        <v>0</v>
      </c>
      <c r="I69" s="396">
        <f t="shared" ref="I69:I73" si="19">L69-E69</f>
        <v>0</v>
      </c>
      <c r="J69" s="397"/>
      <c r="K69" s="398"/>
      <c r="L69" s="394">
        <f t="shared" ref="L69:L73" si="20">M69*N69*O69</f>
        <v>0</v>
      </c>
      <c r="M69" s="399"/>
      <c r="N69" s="399"/>
      <c r="O69" s="394">
        <f>O67</f>
        <v>0</v>
      </c>
      <c r="P69" s="382"/>
    </row>
    <row r="70" spans="1:16" ht="18.600000000000001" customHeight="1" x14ac:dyDescent="0.25">
      <c r="A70" s="451"/>
      <c r="B70" s="881"/>
      <c r="C70" s="874" t="s">
        <v>181</v>
      </c>
      <c r="D70" s="882"/>
      <c r="E70" s="394">
        <f t="shared" si="18"/>
        <v>0</v>
      </c>
      <c r="F70" s="395"/>
      <c r="G70" s="395"/>
      <c r="H70" s="394">
        <f>$H$67</f>
        <v>0</v>
      </c>
      <c r="I70" s="396">
        <f t="shared" si="19"/>
        <v>0</v>
      </c>
      <c r="J70" s="397"/>
      <c r="K70" s="398"/>
      <c r="L70" s="394">
        <f t="shared" si="20"/>
        <v>0</v>
      </c>
      <c r="M70" s="399"/>
      <c r="N70" s="399"/>
      <c r="O70" s="394">
        <f>O67</f>
        <v>0</v>
      </c>
      <c r="P70" s="382"/>
    </row>
    <row r="71" spans="1:16" ht="18.600000000000001" customHeight="1" x14ac:dyDescent="0.25">
      <c r="A71" s="451"/>
      <c r="B71" s="881"/>
      <c r="C71" s="874" t="s">
        <v>182</v>
      </c>
      <c r="D71" s="867"/>
      <c r="E71" s="394">
        <f t="shared" si="18"/>
        <v>0</v>
      </c>
      <c r="F71" s="395"/>
      <c r="G71" s="395"/>
      <c r="H71" s="394">
        <f>$H$67</f>
        <v>0</v>
      </c>
      <c r="I71" s="396">
        <f t="shared" si="19"/>
        <v>0</v>
      </c>
      <c r="J71" s="397"/>
      <c r="K71" s="398"/>
      <c r="L71" s="394">
        <f t="shared" si="20"/>
        <v>0</v>
      </c>
      <c r="M71" s="399"/>
      <c r="N71" s="399"/>
      <c r="O71" s="394">
        <f>O67</f>
        <v>0</v>
      </c>
      <c r="P71" s="382"/>
    </row>
    <row r="72" spans="1:16" ht="18.600000000000001" customHeight="1" x14ac:dyDescent="0.25">
      <c r="A72" s="451"/>
      <c r="B72" s="881"/>
      <c r="C72" s="874" t="s">
        <v>182</v>
      </c>
      <c r="D72" s="867"/>
      <c r="E72" s="394">
        <f t="shared" si="18"/>
        <v>0</v>
      </c>
      <c r="F72" s="395"/>
      <c r="G72" s="395"/>
      <c r="H72" s="394">
        <f>$H$67</f>
        <v>0</v>
      </c>
      <c r="I72" s="396">
        <f t="shared" si="19"/>
        <v>0</v>
      </c>
      <c r="J72" s="397"/>
      <c r="K72" s="398"/>
      <c r="L72" s="394">
        <f t="shared" si="20"/>
        <v>0</v>
      </c>
      <c r="M72" s="399"/>
      <c r="N72" s="399"/>
      <c r="O72" s="394">
        <f>O67</f>
        <v>0</v>
      </c>
      <c r="P72" s="382"/>
    </row>
    <row r="73" spans="1:16" ht="18.600000000000001" customHeight="1" x14ac:dyDescent="0.25">
      <c r="A73" s="451" t="s">
        <v>165</v>
      </c>
      <c r="B73" s="405" t="s">
        <v>165</v>
      </c>
      <c r="C73" s="874" t="s">
        <v>183</v>
      </c>
      <c r="D73" s="867"/>
      <c r="E73" s="394">
        <f>F73*G73*H73</f>
        <v>0</v>
      </c>
      <c r="F73" s="395"/>
      <c r="G73" s="395"/>
      <c r="H73" s="394">
        <f>$H$67</f>
        <v>0</v>
      </c>
      <c r="I73" s="396">
        <f t="shared" si="19"/>
        <v>0</v>
      </c>
      <c r="J73" s="397"/>
      <c r="K73" s="398"/>
      <c r="L73" s="394">
        <f t="shared" si="20"/>
        <v>0</v>
      </c>
      <c r="M73" s="399"/>
      <c r="N73" s="399"/>
      <c r="O73" s="394">
        <f>O67</f>
        <v>0</v>
      </c>
      <c r="P73" s="382"/>
    </row>
    <row r="74" spans="1:16" ht="18.600000000000001" customHeight="1" x14ac:dyDescent="0.25">
      <c r="A74" s="451" t="s">
        <v>166</v>
      </c>
      <c r="B74" s="875" t="s">
        <v>166</v>
      </c>
      <c r="C74" s="876" t="s">
        <v>178</v>
      </c>
      <c r="D74" s="877"/>
      <c r="E74" s="400">
        <f>SUM(E75:E77)</f>
        <v>0</v>
      </c>
      <c r="F74" s="401"/>
      <c r="G74" s="402"/>
      <c r="H74" s="402"/>
      <c r="I74" s="406"/>
      <c r="J74" s="403"/>
      <c r="K74" s="404"/>
      <c r="L74" s="400">
        <f>SUM(L75:L77)</f>
        <v>0</v>
      </c>
      <c r="M74" s="401"/>
      <c r="N74" s="402"/>
      <c r="O74" s="402"/>
      <c r="P74" s="382"/>
    </row>
    <row r="75" spans="1:16" ht="18.600000000000001" customHeight="1" x14ac:dyDescent="0.25">
      <c r="A75" s="451"/>
      <c r="B75" s="879"/>
      <c r="C75" s="866" t="s">
        <v>184</v>
      </c>
      <c r="D75" s="867"/>
      <c r="E75" s="394">
        <f>F75*G75*H75</f>
        <v>0</v>
      </c>
      <c r="F75" s="395"/>
      <c r="G75" s="395"/>
      <c r="H75" s="394">
        <f>$H$67</f>
        <v>0</v>
      </c>
      <c r="I75" s="396">
        <f t="shared" ref="I75:I78" si="21">L75-E75</f>
        <v>0</v>
      </c>
      <c r="J75" s="397"/>
      <c r="K75" s="398"/>
      <c r="L75" s="394">
        <f t="shared" ref="L75:L78" si="22">M75*N75*O75</f>
        <v>0</v>
      </c>
      <c r="M75" s="399"/>
      <c r="N75" s="399"/>
      <c r="O75" s="394">
        <f>O67</f>
        <v>0</v>
      </c>
      <c r="P75" s="382"/>
    </row>
    <row r="76" spans="1:16" ht="18.600000000000001" customHeight="1" x14ac:dyDescent="0.25">
      <c r="A76" s="451"/>
      <c r="B76" s="879"/>
      <c r="C76" s="866" t="s">
        <v>185</v>
      </c>
      <c r="D76" s="867"/>
      <c r="E76" s="394">
        <f t="shared" ref="E76:E77" si="23">F76*G76*H76</f>
        <v>0</v>
      </c>
      <c r="F76" s="395"/>
      <c r="G76" s="395"/>
      <c r="H76" s="394">
        <f>$H$67</f>
        <v>0</v>
      </c>
      <c r="I76" s="396">
        <f t="shared" si="21"/>
        <v>0</v>
      </c>
      <c r="J76" s="397"/>
      <c r="K76" s="398"/>
      <c r="L76" s="394">
        <f t="shared" si="22"/>
        <v>0</v>
      </c>
      <c r="M76" s="399"/>
      <c r="N76" s="399"/>
      <c r="O76" s="394">
        <f>O67</f>
        <v>0</v>
      </c>
      <c r="P76" s="382"/>
    </row>
    <row r="77" spans="1:16" ht="18.600000000000001" customHeight="1" x14ac:dyDescent="0.25">
      <c r="A77" s="451"/>
      <c r="B77" s="879"/>
      <c r="C77" s="866" t="s">
        <v>179</v>
      </c>
      <c r="D77" s="867"/>
      <c r="E77" s="394">
        <f t="shared" si="23"/>
        <v>0</v>
      </c>
      <c r="F77" s="395"/>
      <c r="G77" s="395"/>
      <c r="H77" s="394">
        <f>$H$67</f>
        <v>0</v>
      </c>
      <c r="I77" s="396">
        <f t="shared" si="21"/>
        <v>0</v>
      </c>
      <c r="J77" s="397"/>
      <c r="K77" s="398"/>
      <c r="L77" s="394">
        <f t="shared" si="22"/>
        <v>0</v>
      </c>
      <c r="M77" s="399"/>
      <c r="N77" s="399"/>
      <c r="O77" s="394">
        <f>O67</f>
        <v>0</v>
      </c>
      <c r="P77" s="382"/>
    </row>
    <row r="78" spans="1:16" ht="18.600000000000001" customHeight="1" x14ac:dyDescent="0.25">
      <c r="A78" s="451" t="s">
        <v>167</v>
      </c>
      <c r="B78" s="407" t="s">
        <v>167</v>
      </c>
      <c r="C78" s="874" t="s">
        <v>186</v>
      </c>
      <c r="D78" s="867"/>
      <c r="E78" s="394">
        <f>F78*G78*H78</f>
        <v>0</v>
      </c>
      <c r="F78" s="395"/>
      <c r="G78" s="395"/>
      <c r="H78" s="394">
        <f>$H$67</f>
        <v>0</v>
      </c>
      <c r="I78" s="396">
        <f t="shared" si="21"/>
        <v>0</v>
      </c>
      <c r="J78" s="397"/>
      <c r="K78" s="398"/>
      <c r="L78" s="394">
        <f t="shared" si="22"/>
        <v>0</v>
      </c>
      <c r="M78" s="399"/>
      <c r="N78" s="399"/>
      <c r="O78" s="394">
        <f>O67</f>
        <v>0</v>
      </c>
      <c r="P78" s="382"/>
    </row>
    <row r="79" spans="1:16" ht="18.600000000000001" customHeight="1" x14ac:dyDescent="0.25">
      <c r="A79" s="451" t="s">
        <v>168</v>
      </c>
      <c r="B79" s="875" t="s">
        <v>168</v>
      </c>
      <c r="C79" s="876" t="s">
        <v>178</v>
      </c>
      <c r="D79" s="877"/>
      <c r="E79" s="400">
        <f>SUM(E80:E82)</f>
        <v>0</v>
      </c>
      <c r="F79" s="401"/>
      <c r="G79" s="402"/>
      <c r="H79" s="402"/>
      <c r="I79" s="406"/>
      <c r="J79" s="403"/>
      <c r="K79" s="404"/>
      <c r="L79" s="400">
        <f>SUM(L80:L82)</f>
        <v>0</v>
      </c>
      <c r="M79" s="401"/>
      <c r="N79" s="402"/>
      <c r="O79" s="402"/>
      <c r="P79" s="382"/>
    </row>
    <row r="80" spans="1:16" ht="18.600000000000001" customHeight="1" x14ac:dyDescent="0.25">
      <c r="A80" s="451"/>
      <c r="B80" s="875"/>
      <c r="C80" s="866" t="s">
        <v>187</v>
      </c>
      <c r="D80" s="867"/>
      <c r="E80" s="394">
        <f t="shared" ref="E80:E82" si="24">F80*G80*H80</f>
        <v>0</v>
      </c>
      <c r="F80" s="395"/>
      <c r="G80" s="395"/>
      <c r="H80" s="394">
        <f>$H$67</f>
        <v>0</v>
      </c>
      <c r="I80" s="396">
        <f t="shared" ref="I80:I83" si="25">L80-E80</f>
        <v>0</v>
      </c>
      <c r="J80" s="397"/>
      <c r="K80" s="398"/>
      <c r="L80" s="394">
        <f t="shared" ref="L80:L83" si="26">M80*N80*O80</f>
        <v>0</v>
      </c>
      <c r="M80" s="399"/>
      <c r="N80" s="399"/>
      <c r="O80" s="394">
        <f>O67</f>
        <v>0</v>
      </c>
      <c r="P80" s="382"/>
    </row>
    <row r="81" spans="1:17" ht="18.600000000000001" customHeight="1" x14ac:dyDescent="0.25">
      <c r="A81" s="451"/>
      <c r="B81" s="875"/>
      <c r="C81" s="866" t="s">
        <v>188</v>
      </c>
      <c r="D81" s="867"/>
      <c r="E81" s="394">
        <f t="shared" si="24"/>
        <v>0</v>
      </c>
      <c r="F81" s="395"/>
      <c r="G81" s="395"/>
      <c r="H81" s="394">
        <f>$H$67</f>
        <v>0</v>
      </c>
      <c r="I81" s="396">
        <f t="shared" si="25"/>
        <v>0</v>
      </c>
      <c r="J81" s="397"/>
      <c r="K81" s="398"/>
      <c r="L81" s="394">
        <f t="shared" si="26"/>
        <v>0</v>
      </c>
      <c r="M81" s="399"/>
      <c r="N81" s="399"/>
      <c r="O81" s="394">
        <f>O67</f>
        <v>0</v>
      </c>
      <c r="P81" s="382"/>
    </row>
    <row r="82" spans="1:17" ht="18.600000000000001" customHeight="1" x14ac:dyDescent="0.25">
      <c r="A82" s="451"/>
      <c r="B82" s="875"/>
      <c r="C82" s="866" t="s">
        <v>179</v>
      </c>
      <c r="D82" s="867"/>
      <c r="E82" s="394">
        <f t="shared" si="24"/>
        <v>0</v>
      </c>
      <c r="F82" s="395"/>
      <c r="G82" s="395"/>
      <c r="H82" s="394">
        <f>$H$67</f>
        <v>0</v>
      </c>
      <c r="I82" s="396">
        <f t="shared" si="25"/>
        <v>0</v>
      </c>
      <c r="J82" s="397"/>
      <c r="K82" s="398"/>
      <c r="L82" s="394">
        <f t="shared" si="26"/>
        <v>0</v>
      </c>
      <c r="M82" s="399"/>
      <c r="N82" s="399"/>
      <c r="O82" s="394">
        <f>O67</f>
        <v>0</v>
      </c>
      <c r="P82" s="382"/>
    </row>
    <row r="83" spans="1:17" ht="18.600000000000001" customHeight="1" x14ac:dyDescent="0.25">
      <c r="A83" s="451" t="s">
        <v>169</v>
      </c>
      <c r="B83" s="405" t="s">
        <v>169</v>
      </c>
      <c r="C83" s="874" t="s">
        <v>189</v>
      </c>
      <c r="D83" s="867"/>
      <c r="E83" s="394">
        <f>F83*G83*H83</f>
        <v>0</v>
      </c>
      <c r="F83" s="395"/>
      <c r="G83" s="395"/>
      <c r="H83" s="394">
        <f>$H$67</f>
        <v>0</v>
      </c>
      <c r="I83" s="396">
        <f t="shared" si="25"/>
        <v>0</v>
      </c>
      <c r="J83" s="397"/>
      <c r="K83" s="398"/>
      <c r="L83" s="394">
        <f t="shared" si="26"/>
        <v>0</v>
      </c>
      <c r="M83" s="399"/>
      <c r="N83" s="399"/>
      <c r="O83" s="394">
        <f>O67</f>
        <v>0</v>
      </c>
      <c r="P83" s="382"/>
    </row>
    <row r="84" spans="1:17" ht="18.600000000000001" customHeight="1" x14ac:dyDescent="0.25">
      <c r="A84" s="451" t="s">
        <v>170</v>
      </c>
      <c r="B84" s="875" t="s">
        <v>170</v>
      </c>
      <c r="C84" s="876" t="s">
        <v>178</v>
      </c>
      <c r="D84" s="877"/>
      <c r="E84" s="400">
        <f>SUM(E85:E86)</f>
        <v>0</v>
      </c>
      <c r="F84" s="401"/>
      <c r="G84" s="402"/>
      <c r="H84" s="402"/>
      <c r="I84" s="406"/>
      <c r="J84" s="403"/>
      <c r="K84" s="404"/>
      <c r="L84" s="400">
        <f>SUM(L85:L86)</f>
        <v>0</v>
      </c>
      <c r="M84" s="401"/>
      <c r="N84" s="402"/>
      <c r="O84" s="402"/>
      <c r="P84" s="382"/>
    </row>
    <row r="85" spans="1:17" ht="18.600000000000001" customHeight="1" x14ac:dyDescent="0.25">
      <c r="A85" s="451"/>
      <c r="B85" s="878"/>
      <c r="C85" s="874" t="s">
        <v>170</v>
      </c>
      <c r="D85" s="867"/>
      <c r="E85" s="394">
        <f t="shared" ref="E85" si="27">F85*G85*H85</f>
        <v>0</v>
      </c>
      <c r="F85" s="395"/>
      <c r="G85" s="395"/>
      <c r="H85" s="394">
        <f>$H$67</f>
        <v>0</v>
      </c>
      <c r="I85" s="396">
        <f t="shared" ref="I85:I87" si="28">L85-E85</f>
        <v>0</v>
      </c>
      <c r="J85" s="397"/>
      <c r="K85" s="398"/>
      <c r="L85" s="394">
        <f t="shared" ref="L85:L87" si="29">M85*N85*O85</f>
        <v>0</v>
      </c>
      <c r="M85" s="399"/>
      <c r="N85" s="399"/>
      <c r="O85" s="394">
        <f>O67</f>
        <v>0</v>
      </c>
      <c r="P85" s="382"/>
    </row>
    <row r="86" spans="1:17" ht="18.600000000000001" customHeight="1" x14ac:dyDescent="0.25">
      <c r="A86" s="451"/>
      <c r="B86" s="878"/>
      <c r="C86" s="874" t="s">
        <v>190</v>
      </c>
      <c r="D86" s="867"/>
      <c r="E86" s="394">
        <f>F86*G86*H86</f>
        <v>0</v>
      </c>
      <c r="F86" s="395"/>
      <c r="G86" s="395"/>
      <c r="H86" s="394">
        <f>$H$67</f>
        <v>0</v>
      </c>
      <c r="I86" s="396">
        <f t="shared" si="28"/>
        <v>0</v>
      </c>
      <c r="J86" s="397"/>
      <c r="K86" s="398"/>
      <c r="L86" s="394">
        <f t="shared" si="29"/>
        <v>0</v>
      </c>
      <c r="M86" s="399"/>
      <c r="N86" s="399"/>
      <c r="O86" s="394">
        <f>O67</f>
        <v>0</v>
      </c>
      <c r="P86" s="382"/>
    </row>
    <row r="87" spans="1:17" ht="18.600000000000001" customHeight="1" x14ac:dyDescent="0.25">
      <c r="A87" s="451" t="s">
        <v>171</v>
      </c>
      <c r="B87" s="405" t="s">
        <v>171</v>
      </c>
      <c r="C87" s="874" t="s">
        <v>191</v>
      </c>
      <c r="D87" s="867"/>
      <c r="E87" s="394">
        <f>F87*G87*H87</f>
        <v>0</v>
      </c>
      <c r="F87" s="395"/>
      <c r="G87" s="395"/>
      <c r="H87" s="394">
        <f>$H$67</f>
        <v>0</v>
      </c>
      <c r="I87" s="396">
        <f t="shared" si="28"/>
        <v>0</v>
      </c>
      <c r="J87" s="397"/>
      <c r="K87" s="398"/>
      <c r="L87" s="394">
        <f t="shared" si="29"/>
        <v>0</v>
      </c>
      <c r="M87" s="399"/>
      <c r="N87" s="399"/>
      <c r="O87" s="394">
        <f>O67</f>
        <v>0</v>
      </c>
      <c r="P87" s="382"/>
      <c r="Q87" s="371" t="s">
        <v>256</v>
      </c>
    </row>
    <row r="88" spans="1:17" ht="18.600000000000001" customHeight="1" x14ac:dyDescent="0.25">
      <c r="A88" s="451" t="s">
        <v>172</v>
      </c>
      <c r="B88" s="875" t="s">
        <v>172</v>
      </c>
      <c r="C88" s="876" t="s">
        <v>178</v>
      </c>
      <c r="D88" s="877"/>
      <c r="E88" s="400">
        <f>SUM(E89:E91)</f>
        <v>0</v>
      </c>
      <c r="F88" s="401"/>
      <c r="G88" s="402"/>
      <c r="H88" s="402"/>
      <c r="I88" s="406"/>
      <c r="J88" s="403"/>
      <c r="K88" s="404"/>
      <c r="L88" s="400">
        <f>SUM(L89:L91)</f>
        <v>0</v>
      </c>
      <c r="M88" s="401"/>
      <c r="N88" s="402"/>
      <c r="O88" s="402"/>
      <c r="P88" s="382"/>
    </row>
    <row r="89" spans="1:17" ht="18.600000000000001" customHeight="1" x14ac:dyDescent="0.25">
      <c r="A89" s="451"/>
      <c r="B89" s="875"/>
      <c r="C89" s="866" t="s">
        <v>192</v>
      </c>
      <c r="D89" s="867"/>
      <c r="E89" s="394">
        <f t="shared" ref="E89:E91" si="30">F89*G89*H89</f>
        <v>0</v>
      </c>
      <c r="F89" s="395"/>
      <c r="G89" s="395"/>
      <c r="H89" s="394">
        <f>$H$67</f>
        <v>0</v>
      </c>
      <c r="I89" s="396">
        <f t="shared" ref="I89:I92" si="31">L89-E89</f>
        <v>0</v>
      </c>
      <c r="J89" s="397"/>
      <c r="K89" s="398"/>
      <c r="L89" s="394">
        <f t="shared" ref="L89:L92" si="32">M89*N89*O89</f>
        <v>0</v>
      </c>
      <c r="M89" s="399"/>
      <c r="N89" s="399"/>
      <c r="O89" s="394">
        <f>O67</f>
        <v>0</v>
      </c>
      <c r="P89" s="382"/>
    </row>
    <row r="90" spans="1:17" ht="18.600000000000001" customHeight="1" x14ac:dyDescent="0.25">
      <c r="A90" s="451"/>
      <c r="B90" s="875"/>
      <c r="C90" s="866" t="s">
        <v>193</v>
      </c>
      <c r="D90" s="867"/>
      <c r="E90" s="394">
        <f t="shared" si="30"/>
        <v>0</v>
      </c>
      <c r="F90" s="395"/>
      <c r="G90" s="395"/>
      <c r="H90" s="394">
        <f>$H$67</f>
        <v>0</v>
      </c>
      <c r="I90" s="396">
        <f t="shared" si="31"/>
        <v>0</v>
      </c>
      <c r="J90" s="397"/>
      <c r="K90" s="398"/>
      <c r="L90" s="394">
        <f t="shared" si="32"/>
        <v>0</v>
      </c>
      <c r="M90" s="399"/>
      <c r="N90" s="399"/>
      <c r="O90" s="394">
        <f>O67</f>
        <v>0</v>
      </c>
      <c r="P90" s="382"/>
    </row>
    <row r="91" spans="1:17" ht="18.600000000000001" customHeight="1" x14ac:dyDescent="0.25">
      <c r="A91" s="451"/>
      <c r="B91" s="875"/>
      <c r="C91" s="866" t="s">
        <v>179</v>
      </c>
      <c r="D91" s="867"/>
      <c r="E91" s="394">
        <f t="shared" si="30"/>
        <v>0</v>
      </c>
      <c r="F91" s="395"/>
      <c r="G91" s="395"/>
      <c r="H91" s="394">
        <f>$H$67</f>
        <v>0</v>
      </c>
      <c r="I91" s="396">
        <f t="shared" si="31"/>
        <v>0</v>
      </c>
      <c r="J91" s="397"/>
      <c r="K91" s="398"/>
      <c r="L91" s="394">
        <f t="shared" si="32"/>
        <v>0</v>
      </c>
      <c r="M91" s="399"/>
      <c r="N91" s="399"/>
      <c r="O91" s="394">
        <f>O67</f>
        <v>0</v>
      </c>
      <c r="P91" s="382"/>
    </row>
    <row r="92" spans="1:17" ht="18.600000000000001" customHeight="1" x14ac:dyDescent="0.25">
      <c r="A92" s="451" t="s">
        <v>173</v>
      </c>
      <c r="B92" s="405" t="s">
        <v>173</v>
      </c>
      <c r="C92" s="866" t="s">
        <v>194</v>
      </c>
      <c r="D92" s="867"/>
      <c r="E92" s="394">
        <f>F92*G92*H92</f>
        <v>0</v>
      </c>
      <c r="F92" s="395"/>
      <c r="G92" s="395"/>
      <c r="H92" s="394">
        <f>$H$67</f>
        <v>0</v>
      </c>
      <c r="I92" s="396">
        <f t="shared" si="31"/>
        <v>0</v>
      </c>
      <c r="J92" s="397"/>
      <c r="K92" s="398"/>
      <c r="L92" s="394">
        <f t="shared" si="32"/>
        <v>0</v>
      </c>
      <c r="M92" s="399"/>
      <c r="N92" s="399"/>
      <c r="O92" s="394">
        <f>O67</f>
        <v>0</v>
      </c>
      <c r="P92" s="382"/>
    </row>
    <row r="93" spans="1:17" s="415" customFormat="1" ht="18.600000000000001" customHeight="1" x14ac:dyDescent="0.25">
      <c r="B93" s="868" t="s">
        <v>196</v>
      </c>
      <c r="C93" s="869"/>
      <c r="D93" s="870"/>
      <c r="E93" s="408">
        <f>SUM(E67,E68,E73,E74,E78,E79,E83,E84,E87,E88,E92)</f>
        <v>0</v>
      </c>
      <c r="F93" s="401"/>
      <c r="G93" s="409"/>
      <c r="H93" s="410"/>
      <c r="I93" s="411"/>
      <c r="J93" s="412"/>
      <c r="K93" s="413"/>
      <c r="L93" s="408">
        <f>SUM(L67,L68,L73,L74,L78,L79,L83,L84,L87,L88,L92)</f>
        <v>0</v>
      </c>
      <c r="M93" s="401"/>
      <c r="N93" s="409"/>
      <c r="O93" s="410"/>
      <c r="P93" s="414"/>
    </row>
    <row r="94" spans="1:17" ht="16.8" customHeight="1" outlineLevel="1" x14ac:dyDescent="0.25">
      <c r="B94" s="871" t="s">
        <v>264</v>
      </c>
      <c r="C94" s="872" t="s">
        <v>201</v>
      </c>
      <c r="D94" s="873"/>
      <c r="E94" s="416">
        <f t="shared" ref="E94" si="33">F94*G94*H94</f>
        <v>0</v>
      </c>
      <c r="F94" s="417"/>
      <c r="G94" s="417"/>
      <c r="H94" s="394">
        <f>$H$67</f>
        <v>0</v>
      </c>
      <c r="I94" s="396">
        <f t="shared" ref="I94:I96" si="34">L94-E94</f>
        <v>0</v>
      </c>
      <c r="J94" s="397"/>
      <c r="K94" s="398"/>
      <c r="L94" s="394">
        <f t="shared" ref="L94:L96" si="35">M94*N94*O94</f>
        <v>0</v>
      </c>
      <c r="M94" s="399"/>
      <c r="N94" s="399"/>
      <c r="O94" s="394">
        <f>O67</f>
        <v>0</v>
      </c>
      <c r="P94" s="382"/>
    </row>
    <row r="95" spans="1:17" ht="16.8" customHeight="1" outlineLevel="1" x14ac:dyDescent="0.25">
      <c r="B95" s="871"/>
      <c r="C95" s="872" t="s">
        <v>200</v>
      </c>
      <c r="D95" s="873"/>
      <c r="E95" s="416">
        <f>F95*G95*H95</f>
        <v>0</v>
      </c>
      <c r="F95" s="417"/>
      <c r="G95" s="417"/>
      <c r="H95" s="394">
        <f>$H$67</f>
        <v>0</v>
      </c>
      <c r="I95" s="396">
        <f t="shared" si="34"/>
        <v>0</v>
      </c>
      <c r="J95" s="397"/>
      <c r="K95" s="398"/>
      <c r="L95" s="394">
        <f t="shared" si="35"/>
        <v>0</v>
      </c>
      <c r="M95" s="399"/>
      <c r="N95" s="399"/>
      <c r="O95" s="394">
        <f>O67</f>
        <v>0</v>
      </c>
      <c r="P95" s="382"/>
    </row>
    <row r="96" spans="1:17" ht="16.8" customHeight="1" outlineLevel="1" x14ac:dyDescent="0.25">
      <c r="B96" s="871"/>
      <c r="C96" s="872" t="s">
        <v>197</v>
      </c>
      <c r="D96" s="873"/>
      <c r="E96" s="416">
        <f t="shared" ref="E96" si="36">F96*G96*H96</f>
        <v>0</v>
      </c>
      <c r="F96" s="417"/>
      <c r="G96" s="417"/>
      <c r="H96" s="394">
        <f>$H$67</f>
        <v>0</v>
      </c>
      <c r="I96" s="396">
        <f t="shared" si="34"/>
        <v>0</v>
      </c>
      <c r="J96" s="397"/>
      <c r="K96" s="398"/>
      <c r="L96" s="394">
        <f t="shared" si="35"/>
        <v>0</v>
      </c>
      <c r="M96" s="399"/>
      <c r="N96" s="399"/>
      <c r="O96" s="394">
        <f>O67</f>
        <v>0</v>
      </c>
      <c r="P96" s="382"/>
    </row>
    <row r="97" spans="1:20" s="415" customFormat="1" ht="18.600000000000001" customHeight="1" outlineLevel="1" thickBot="1" x14ac:dyDescent="0.3">
      <c r="B97" s="860" t="s">
        <v>265</v>
      </c>
      <c r="C97" s="861"/>
      <c r="D97" s="862"/>
      <c r="E97" s="418">
        <f>SUM(E94:E96)</f>
        <v>0</v>
      </c>
      <c r="F97" s="419"/>
      <c r="G97" s="420"/>
      <c r="H97" s="421"/>
      <c r="I97" s="422"/>
      <c r="J97" s="423"/>
      <c r="K97" s="424"/>
      <c r="L97" s="418">
        <f>SUM(L94:L96)</f>
        <v>0</v>
      </c>
      <c r="M97" s="419"/>
      <c r="N97" s="420"/>
      <c r="O97" s="421"/>
      <c r="P97" s="414"/>
    </row>
    <row r="98" spans="1:20" ht="21" customHeight="1" thickBot="1" x14ac:dyDescent="0.3">
      <c r="B98" s="863" t="s">
        <v>254</v>
      </c>
      <c r="C98" s="864"/>
      <c r="D98" s="865" t="s">
        <v>255</v>
      </c>
      <c r="E98" s="857"/>
      <c r="F98" s="857"/>
      <c r="G98" s="857"/>
      <c r="H98" s="857"/>
      <c r="I98" s="857"/>
      <c r="J98" s="857"/>
      <c r="K98" s="857"/>
      <c r="L98" s="858"/>
      <c r="M98" s="858"/>
      <c r="N98" s="858"/>
      <c r="O98" s="859"/>
      <c r="P98" s="382"/>
    </row>
    <row r="99" spans="1:20" x14ac:dyDescent="0.25">
      <c r="B99" s="303" t="s">
        <v>266</v>
      </c>
      <c r="E99" s="425">
        <f>(E93-E92)*0.05</f>
        <v>0</v>
      </c>
      <c r="F99" s="303"/>
      <c r="G99" s="303"/>
      <c r="H99" s="426"/>
      <c r="L99" s="425">
        <f>(L93-L92)*0.05</f>
        <v>0</v>
      </c>
      <c r="P99" s="382"/>
    </row>
    <row r="100" spans="1:20" x14ac:dyDescent="0.25">
      <c r="B100" s="303"/>
      <c r="E100" s="427" t="str">
        <f>IF(E92&lt;=E99,"O.K","Review")</f>
        <v>O.K</v>
      </c>
      <c r="F100" s="303"/>
      <c r="G100" s="303"/>
      <c r="L100" s="427" t="str">
        <f>IF(L92&lt;=L99,"O.K","Review")</f>
        <v>O.K</v>
      </c>
      <c r="P100" s="382"/>
    </row>
    <row r="101" spans="1:20" x14ac:dyDescent="0.25">
      <c r="B101" s="303"/>
      <c r="E101" s="427"/>
      <c r="F101" s="303"/>
      <c r="G101" s="303"/>
      <c r="L101" s="427"/>
      <c r="P101" s="382"/>
    </row>
    <row r="102" spans="1:20" s="428" customFormat="1" ht="25.5" customHeight="1" x14ac:dyDescent="0.25">
      <c r="B102" s="429" t="str">
        <f>정부지원금!$B$29</f>
        <v>성명 :                  (서명)</v>
      </c>
      <c r="C102" s="429"/>
      <c r="E102" s="429" t="str">
        <f>정부지원금!$E$29</f>
        <v>성명 :                  (서명)</v>
      </c>
      <c r="F102" s="430"/>
      <c r="H102" s="429" t="str">
        <f>정부지원금!$G$29</f>
        <v>성명 :                  (서명)</v>
      </c>
      <c r="K102" s="430" t="str">
        <f>정부지원금!$I$29</f>
        <v>성명 :                  (서명)</v>
      </c>
      <c r="N102" s="430" t="str">
        <f>정부지원금!$K$29</f>
        <v>성명 :                  (서명)</v>
      </c>
      <c r="P102" s="382"/>
    </row>
    <row r="103" spans="1:20" s="428" customFormat="1" ht="25.5" customHeight="1" x14ac:dyDescent="0.25">
      <c r="B103" s="429" t="str">
        <f>정부지원금!$B$30</f>
        <v>성명 :                  (서명)</v>
      </c>
      <c r="C103" s="429"/>
      <c r="E103" s="429" t="str">
        <f>정부지원금!$E$30</f>
        <v>성명 :                  (서명)</v>
      </c>
      <c r="F103" s="430"/>
      <c r="H103" s="429" t="str">
        <f>정부지원금!$G$30</f>
        <v>성명 :                  (서명)</v>
      </c>
      <c r="K103" s="430" t="str">
        <f>정부지원금!$I$30</f>
        <v>성명 :                  (서명)</v>
      </c>
      <c r="N103" s="430" t="str">
        <f>정부지원금!$K$30</f>
        <v>성명 :                  (서명)</v>
      </c>
      <c r="P103" s="382"/>
    </row>
    <row r="105" spans="1:20" ht="43.5" customHeight="1" x14ac:dyDescent="0.25">
      <c r="B105" s="372" t="s">
        <v>262</v>
      </c>
      <c r="C105" s="373"/>
      <c r="D105" s="373"/>
      <c r="E105" s="373"/>
      <c r="F105" s="373"/>
      <c r="G105" s="373"/>
      <c r="H105" s="373"/>
      <c r="I105" s="373"/>
      <c r="J105" s="373"/>
      <c r="K105" s="373"/>
      <c r="L105" s="373"/>
      <c r="M105" s="373"/>
      <c r="N105" s="373"/>
      <c r="O105" s="373"/>
      <c r="P105" s="373"/>
      <c r="Q105" s="373"/>
      <c r="R105" s="373"/>
    </row>
    <row r="106" spans="1:20" ht="21.6" customHeight="1" x14ac:dyDescent="0.25">
      <c r="B106" s="942" t="str">
        <f>INDEX('훈련비용 조정내역표'!$C$10:$C$60,MATCH(F108,'훈련비용 조정내역표'!$B$10:$B$60,0),0)</f>
        <v>승인</v>
      </c>
      <c r="C106" s="942"/>
      <c r="D106" s="374"/>
      <c r="E106" s="375"/>
      <c r="F106" s="375"/>
      <c r="G106" s="376"/>
      <c r="H106" s="383" t="s">
        <v>247</v>
      </c>
      <c r="I106" s="378">
        <f>INDEX('훈련비용 조정내역표'!$G$10:$G$60,MATCH(F108,'훈련비용 조정내역표'!$B$10:$B$60,0),0)</f>
        <v>8147</v>
      </c>
      <c r="J106" s="383" t="s">
        <v>248</v>
      </c>
      <c r="K106" s="605">
        <f>INT(IFERROR($J111/($B110*$E110*$B113),))</f>
        <v>0</v>
      </c>
      <c r="L106" s="435">
        <f>K106/$I106</f>
        <v>0</v>
      </c>
      <c r="M106" s="436" t="s">
        <v>249</v>
      </c>
      <c r="N106" s="605">
        <f>INT(IFERROR($N111/($D110*$G110*$D113),))</f>
        <v>0</v>
      </c>
      <c r="O106" s="435">
        <f>N106/$I106</f>
        <v>0</v>
      </c>
      <c r="P106" s="373"/>
      <c r="Q106" s="373"/>
      <c r="R106" s="373"/>
    </row>
    <row r="107" spans="1:20" ht="21.6" customHeight="1" x14ac:dyDescent="0.25">
      <c r="B107" s="379" t="s">
        <v>229</v>
      </c>
      <c r="C107" s="881" t="s">
        <v>230</v>
      </c>
      <c r="D107" s="881"/>
      <c r="E107" s="881"/>
      <c r="F107" s="377" t="s">
        <v>231</v>
      </c>
      <c r="G107" s="380" t="s">
        <v>233</v>
      </c>
      <c r="H107" s="943" t="s">
        <v>250</v>
      </c>
      <c r="I107" s="944"/>
      <c r="J107" s="944"/>
      <c r="K107" s="944"/>
      <c r="L107" s="944"/>
      <c r="M107" s="944"/>
      <c r="N107" s="944"/>
      <c r="O107" s="945"/>
      <c r="P107" s="373"/>
      <c r="Q107" s="373"/>
      <c r="R107" s="373"/>
    </row>
    <row r="108" spans="1:20" ht="21.6" customHeight="1" thickBot="1" x14ac:dyDescent="0.3">
      <c r="B108" s="621" t="str">
        <f>일반사항!$E$6</f>
        <v>부산</v>
      </c>
      <c r="C108" s="937">
        <f>일반사항!$E$7</f>
        <v>0</v>
      </c>
      <c r="D108" s="937"/>
      <c r="E108" s="937"/>
      <c r="F108" s="665">
        <f>'훈련비용 조정내역표'!$B$12</f>
        <v>3</v>
      </c>
      <c r="G108" s="381" t="str">
        <f>INDEX('훈련비용 조정내역표'!$H$10:$H$60,MATCH(F108,'훈련비용 조정내역표'!$B$10:$B$60,0),0)</f>
        <v>향상</v>
      </c>
      <c r="H108" s="937">
        <f>INDEX('훈련비용 조정내역표'!$D$10:$D$60,MATCH(F108,'훈련비용 조정내역표'!$B$10:$B$60,0),0)</f>
        <v>0</v>
      </c>
      <c r="I108" s="937"/>
      <c r="J108" s="937"/>
      <c r="K108" s="937"/>
      <c r="L108" s="434" t="str">
        <f>IF(E110=G110,"◯ 적합","◯ 변경")</f>
        <v>◯ 적합</v>
      </c>
      <c r="M108" s="938">
        <f>INDEX('훈련비용 조정내역표'!$E$10:$E$60,MATCH(F108,'훈련비용 조정내역표'!$B$10:$B$60,0),0)</f>
        <v>0</v>
      </c>
      <c r="N108" s="938"/>
      <c r="O108" s="938"/>
      <c r="P108" s="373"/>
      <c r="Q108" s="373"/>
      <c r="R108" s="373"/>
    </row>
    <row r="109" spans="1:20" ht="21.6" customHeight="1" thickTop="1" x14ac:dyDescent="0.25">
      <c r="B109" s="939" t="s">
        <v>106</v>
      </c>
      <c r="C109" s="939"/>
      <c r="D109" s="939"/>
      <c r="E109" s="939" t="s">
        <v>163</v>
      </c>
      <c r="F109" s="939"/>
      <c r="G109" s="940"/>
      <c r="H109" s="941" t="s">
        <v>243</v>
      </c>
      <c r="I109" s="939"/>
      <c r="J109" s="939"/>
      <c r="K109" s="939"/>
      <c r="L109" s="939" t="s">
        <v>246</v>
      </c>
      <c r="M109" s="939"/>
      <c r="N109" s="939"/>
      <c r="O109" s="939"/>
      <c r="P109" s="373"/>
      <c r="Q109" s="373"/>
      <c r="R109" s="373"/>
      <c r="T109" s="382"/>
    </row>
    <row r="110" spans="1:20" ht="21.6" customHeight="1" x14ac:dyDescent="0.25">
      <c r="B110" s="915">
        <f>INDEX('훈련비용 조정내역표'!$O$10:$O$60,MATCH(F108,'훈련비용 조정내역표'!$B$10:$B$60,0),0)</f>
        <v>0</v>
      </c>
      <c r="C110" s="917" t="str">
        <f>IF(B110=D110,"◯ 적합","◯ 변경")</f>
        <v>◯ 적합</v>
      </c>
      <c r="D110" s="918">
        <f>INDEX('훈련비용 조정내역표'!$Y$10:$Y$60,MATCH(F108,'훈련비용 조정내역표'!$B$10:$B$60,0),0)</f>
        <v>0</v>
      </c>
      <c r="E110" s="915">
        <f>INDEX('훈련비용 조정내역표'!$N$10:$N$60,MATCH(F108,'훈련비용 조정내역표'!$B$10:$B$60,0),0)</f>
        <v>0</v>
      </c>
      <c r="F110" s="917" t="str">
        <f>IF(E110=G110,"◯ 적합","◯ 변경")</f>
        <v>◯ 적합</v>
      </c>
      <c r="G110" s="921">
        <f>INDEX('훈련비용 조정내역표'!$X$10:$X$60,MATCH(F108,'훈련비용 조정내역표'!$B$10:$B$60,0),0)</f>
        <v>0</v>
      </c>
      <c r="H110" s="934" t="s">
        <v>36</v>
      </c>
      <c r="I110" s="926"/>
      <c r="J110" s="935">
        <f>J111+J112+J113+J114</f>
        <v>0</v>
      </c>
      <c r="K110" s="935"/>
      <c r="L110" s="926" t="s">
        <v>36</v>
      </c>
      <c r="M110" s="926"/>
      <c r="N110" s="935">
        <f>N111+N112+N113+N114</f>
        <v>0</v>
      </c>
      <c r="O110" s="935"/>
      <c r="P110" s="373"/>
      <c r="Q110" s="373"/>
      <c r="R110" s="373"/>
      <c r="T110" s="382"/>
    </row>
    <row r="111" spans="1:20" ht="21.6" customHeight="1" x14ac:dyDescent="0.25">
      <c r="A111" s="371" t="str">
        <f>F108&amp;"훈련비금액"</f>
        <v>3훈련비금액</v>
      </c>
      <c r="B111" s="915"/>
      <c r="C111" s="917"/>
      <c r="D111" s="918"/>
      <c r="E111" s="915"/>
      <c r="F111" s="917"/>
      <c r="G111" s="921"/>
      <c r="H111" s="929" t="s">
        <v>263</v>
      </c>
      <c r="I111" s="932"/>
      <c r="J111" s="936">
        <f>E145</f>
        <v>0</v>
      </c>
      <c r="K111" s="936"/>
      <c r="L111" s="932" t="s">
        <v>263</v>
      </c>
      <c r="M111" s="932"/>
      <c r="N111" s="936">
        <f>L145</f>
        <v>0</v>
      </c>
      <c r="O111" s="936"/>
      <c r="P111" s="373"/>
      <c r="Q111" s="373"/>
      <c r="R111" s="373"/>
      <c r="T111" s="382"/>
    </row>
    <row r="112" spans="1:20" ht="21.6" customHeight="1" x14ac:dyDescent="0.25">
      <c r="A112" s="371" t="str">
        <f>F108&amp;"숙식비"</f>
        <v>3숙식비</v>
      </c>
      <c r="B112" s="926" t="s">
        <v>236</v>
      </c>
      <c r="C112" s="926"/>
      <c r="D112" s="926"/>
      <c r="E112" s="926" t="s">
        <v>237</v>
      </c>
      <c r="F112" s="926"/>
      <c r="G112" s="927"/>
      <c r="H112" s="928" t="s">
        <v>342</v>
      </c>
      <c r="I112" s="384" t="s">
        <v>244</v>
      </c>
      <c r="J112" s="923">
        <f>E146</f>
        <v>0</v>
      </c>
      <c r="K112" s="923"/>
      <c r="L112" s="931" t="s">
        <v>342</v>
      </c>
      <c r="M112" s="384" t="s">
        <v>244</v>
      </c>
      <c r="N112" s="914">
        <f>L146</f>
        <v>0</v>
      </c>
      <c r="O112" s="914"/>
      <c r="P112" s="373"/>
      <c r="Q112" s="373"/>
      <c r="R112" s="373"/>
      <c r="T112" s="382"/>
    </row>
    <row r="113" spans="1:20" ht="21.6" customHeight="1" x14ac:dyDescent="0.25">
      <c r="A113" s="371" t="str">
        <f>F108&amp;"식비"</f>
        <v>3식비</v>
      </c>
      <c r="B113" s="915">
        <f>INDEX('훈련비용 조정내역표'!$M$10:$M$60,MATCH(F108,'훈련비용 조정내역표'!$B$10:$B$60,0),0)</f>
        <v>0</v>
      </c>
      <c r="C113" s="917" t="str">
        <f>IF(B113=D113,"◯ 적합","◯ 변경")</f>
        <v>◯ 적합</v>
      </c>
      <c r="D113" s="918">
        <f>INDEX('훈련비용 조정내역표'!$W$10:$W$60,MATCH(F108,'훈련비용 조정내역표'!$B$10:$B$60,0),0)</f>
        <v>0</v>
      </c>
      <c r="E113" s="920">
        <f>INDEX('훈련비용 조정내역표'!$J$10:$J$60,MATCH(F108,'훈련비용 조정내역표'!$B$10:$B$60,0),0)</f>
        <v>0</v>
      </c>
      <c r="F113" s="917" t="str">
        <f>IF(E113=G113,"◯ 적합","◯ 변경")</f>
        <v>◯ 적합</v>
      </c>
      <c r="G113" s="921">
        <f>INDEX('훈련비용 조정내역표'!$K$10:$K$60,MATCH(F108,'훈련비용 조정내역표'!$B$10:$B$60,0),0)</f>
        <v>0</v>
      </c>
      <c r="H113" s="929"/>
      <c r="I113" s="384" t="s">
        <v>199</v>
      </c>
      <c r="J113" s="923">
        <f>E147</f>
        <v>0</v>
      </c>
      <c r="K113" s="923"/>
      <c r="L113" s="932"/>
      <c r="M113" s="384" t="s">
        <v>199</v>
      </c>
      <c r="N113" s="914">
        <f>L147</f>
        <v>0</v>
      </c>
      <c r="O113" s="914"/>
      <c r="P113" s="373"/>
      <c r="Q113" s="373"/>
      <c r="R113" s="373"/>
      <c r="T113" s="382"/>
    </row>
    <row r="114" spans="1:20" ht="21.6" customHeight="1" thickBot="1" x14ac:dyDescent="0.3">
      <c r="A114" s="371" t="str">
        <f>F108&amp;"수당 등"</f>
        <v>3수당 등</v>
      </c>
      <c r="B114" s="916"/>
      <c r="C114" s="917"/>
      <c r="D114" s="919"/>
      <c r="E114" s="916"/>
      <c r="F114" s="917"/>
      <c r="G114" s="922"/>
      <c r="H114" s="930"/>
      <c r="I114" s="385" t="s">
        <v>245</v>
      </c>
      <c r="J114" s="924">
        <f>E148</f>
        <v>0</v>
      </c>
      <c r="K114" s="924"/>
      <c r="L114" s="933"/>
      <c r="M114" s="385" t="s">
        <v>245</v>
      </c>
      <c r="N114" s="925">
        <f>L148</f>
        <v>0</v>
      </c>
      <c r="O114" s="925"/>
      <c r="P114" s="373"/>
      <c r="Q114" s="373"/>
      <c r="R114" s="373"/>
      <c r="T114" s="382"/>
    </row>
    <row r="115" spans="1:20" ht="21.6" customHeight="1" thickTop="1" thickBot="1" x14ac:dyDescent="0.3">
      <c r="B115" s="883" t="s">
        <v>238</v>
      </c>
      <c r="C115" s="883"/>
      <c r="D115" s="386">
        <f>INDEX('훈련비용 조정내역표'!$L$10:$L$60,MATCH(F108,'훈련비용 조정내역표'!$B$10:$B$60,0),0)</f>
        <v>0</v>
      </c>
      <c r="E115" s="883" t="s">
        <v>239</v>
      </c>
      <c r="F115" s="883"/>
      <c r="G115" s="387">
        <f>INDEX('훈련비용 조정내역표'!$V$10:$V$60,MATCH(F108,'훈련비용 조정내역표'!$B$10:$B$60,0),0)</f>
        <v>0</v>
      </c>
      <c r="H115" s="884" t="s">
        <v>240</v>
      </c>
      <c r="I115" s="884"/>
      <c r="J115" s="388" t="s">
        <v>241</v>
      </c>
      <c r="K115" s="389"/>
      <c r="L115" s="388" t="s">
        <v>242</v>
      </c>
      <c r="M115" s="390"/>
      <c r="N115" s="885"/>
      <c r="O115" s="885"/>
      <c r="P115" s="373"/>
      <c r="Q115" s="373"/>
      <c r="R115" s="373"/>
      <c r="T115" s="382"/>
    </row>
    <row r="116" spans="1:20" ht="21.6" customHeight="1" thickTop="1" x14ac:dyDescent="0.25">
      <c r="B116" s="886" t="s">
        <v>174</v>
      </c>
      <c r="C116" s="889" t="s">
        <v>175</v>
      </c>
      <c r="D116" s="890"/>
      <c r="E116" s="895" t="s">
        <v>251</v>
      </c>
      <c r="F116" s="896"/>
      <c r="G116" s="896"/>
      <c r="H116" s="896"/>
      <c r="I116" s="897" t="s">
        <v>252</v>
      </c>
      <c r="J116" s="898"/>
      <c r="K116" s="899"/>
      <c r="L116" s="906" t="s">
        <v>253</v>
      </c>
      <c r="M116" s="907"/>
      <c r="N116" s="907"/>
      <c r="O116" s="908"/>
      <c r="P116" s="382"/>
    </row>
    <row r="117" spans="1:20" ht="21.6" customHeight="1" x14ac:dyDescent="0.25">
      <c r="B117" s="887"/>
      <c r="C117" s="891"/>
      <c r="D117" s="892"/>
      <c r="E117" s="909" t="s">
        <v>176</v>
      </c>
      <c r="F117" s="911" t="s">
        <v>177</v>
      </c>
      <c r="G117" s="912"/>
      <c r="H117" s="913"/>
      <c r="I117" s="900"/>
      <c r="J117" s="901"/>
      <c r="K117" s="902"/>
      <c r="L117" s="909" t="s">
        <v>176</v>
      </c>
      <c r="M117" s="911" t="s">
        <v>177</v>
      </c>
      <c r="N117" s="912"/>
      <c r="O117" s="913"/>
      <c r="P117" s="382"/>
    </row>
    <row r="118" spans="1:20" ht="21.6" customHeight="1" x14ac:dyDescent="0.25">
      <c r="B118" s="888"/>
      <c r="C118" s="893"/>
      <c r="D118" s="894"/>
      <c r="E118" s="910"/>
      <c r="F118" s="392" t="s">
        <v>134</v>
      </c>
      <c r="G118" s="392" t="s">
        <v>195</v>
      </c>
      <c r="H118" s="392" t="s">
        <v>136</v>
      </c>
      <c r="I118" s="903"/>
      <c r="J118" s="904"/>
      <c r="K118" s="905"/>
      <c r="L118" s="910"/>
      <c r="M118" s="392" t="s">
        <v>134</v>
      </c>
      <c r="N118" s="392" t="s">
        <v>195</v>
      </c>
      <c r="O118" s="392" t="s">
        <v>136</v>
      </c>
      <c r="P118" s="382"/>
    </row>
    <row r="119" spans="1:20" ht="18.600000000000001" customHeight="1" x14ac:dyDescent="0.25">
      <c r="A119" s="451" t="s">
        <v>114</v>
      </c>
      <c r="B119" s="393" t="s">
        <v>114</v>
      </c>
      <c r="C119" s="880" t="s">
        <v>180</v>
      </c>
      <c r="D119" s="878"/>
      <c r="E119" s="613">
        <f>F119*G119*H119</f>
        <v>0</v>
      </c>
      <c r="F119" s="395"/>
      <c r="G119" s="395"/>
      <c r="H119" s="394">
        <f>B110</f>
        <v>0</v>
      </c>
      <c r="I119" s="396">
        <f>L119-E119</f>
        <v>0</v>
      </c>
      <c r="J119" s="397"/>
      <c r="K119" s="398"/>
      <c r="L119" s="613">
        <f>M119*N119*O119</f>
        <v>0</v>
      </c>
      <c r="M119" s="399"/>
      <c r="N119" s="399"/>
      <c r="O119" s="394">
        <f>D110</f>
        <v>0</v>
      </c>
      <c r="P119" s="382"/>
    </row>
    <row r="120" spans="1:20" ht="18.600000000000001" customHeight="1" x14ac:dyDescent="0.25">
      <c r="A120" s="451" t="s">
        <v>164</v>
      </c>
      <c r="B120" s="881" t="s">
        <v>164</v>
      </c>
      <c r="C120" s="876" t="s">
        <v>178</v>
      </c>
      <c r="D120" s="877"/>
      <c r="E120" s="400">
        <f>SUM(E121:E124)</f>
        <v>0</v>
      </c>
      <c r="F120" s="401"/>
      <c r="G120" s="402"/>
      <c r="H120" s="402"/>
      <c r="I120" s="396"/>
      <c r="J120" s="403"/>
      <c r="K120" s="404"/>
      <c r="L120" s="400">
        <f>SUM(L121:L124)</f>
        <v>0</v>
      </c>
      <c r="M120" s="401"/>
      <c r="N120" s="402"/>
      <c r="O120" s="402"/>
      <c r="P120" s="382"/>
    </row>
    <row r="121" spans="1:20" ht="18.600000000000001" customHeight="1" x14ac:dyDescent="0.25">
      <c r="A121" s="451"/>
      <c r="B121" s="881"/>
      <c r="C121" s="874" t="s">
        <v>181</v>
      </c>
      <c r="D121" s="882"/>
      <c r="E121" s="394">
        <f t="shared" ref="E121:E124" si="37">F121*G121*H121</f>
        <v>0</v>
      </c>
      <c r="F121" s="395"/>
      <c r="G121" s="395"/>
      <c r="H121" s="394">
        <f>H119</f>
        <v>0</v>
      </c>
      <c r="I121" s="396">
        <f t="shared" ref="I121:I125" si="38">L121-E121</f>
        <v>0</v>
      </c>
      <c r="J121" s="397"/>
      <c r="K121" s="398"/>
      <c r="L121" s="394">
        <f t="shared" ref="L121:L125" si="39">M121*N121*O121</f>
        <v>0</v>
      </c>
      <c r="M121" s="399"/>
      <c r="N121" s="399"/>
      <c r="O121" s="394">
        <f>O119</f>
        <v>0</v>
      </c>
      <c r="P121" s="382"/>
    </row>
    <row r="122" spans="1:20" ht="18.600000000000001" customHeight="1" x14ac:dyDescent="0.25">
      <c r="A122" s="451"/>
      <c r="B122" s="881"/>
      <c r="C122" s="874" t="s">
        <v>181</v>
      </c>
      <c r="D122" s="882"/>
      <c r="E122" s="394">
        <f t="shared" si="37"/>
        <v>0</v>
      </c>
      <c r="F122" s="395"/>
      <c r="G122" s="395"/>
      <c r="H122" s="394">
        <f>H119</f>
        <v>0</v>
      </c>
      <c r="I122" s="396">
        <f t="shared" si="38"/>
        <v>0</v>
      </c>
      <c r="J122" s="397"/>
      <c r="K122" s="398"/>
      <c r="L122" s="394">
        <f t="shared" si="39"/>
        <v>0</v>
      </c>
      <c r="M122" s="399"/>
      <c r="N122" s="399"/>
      <c r="O122" s="394">
        <f>O119</f>
        <v>0</v>
      </c>
      <c r="P122" s="382"/>
    </row>
    <row r="123" spans="1:20" ht="18.600000000000001" customHeight="1" x14ac:dyDescent="0.25">
      <c r="A123" s="451"/>
      <c r="B123" s="881"/>
      <c r="C123" s="874" t="s">
        <v>182</v>
      </c>
      <c r="D123" s="867"/>
      <c r="E123" s="394">
        <f t="shared" si="37"/>
        <v>0</v>
      </c>
      <c r="F123" s="395"/>
      <c r="G123" s="395"/>
      <c r="H123" s="394">
        <f>H119</f>
        <v>0</v>
      </c>
      <c r="I123" s="396">
        <f t="shared" si="38"/>
        <v>0</v>
      </c>
      <c r="J123" s="397"/>
      <c r="K123" s="398"/>
      <c r="L123" s="394">
        <f t="shared" si="39"/>
        <v>0</v>
      </c>
      <c r="M123" s="399"/>
      <c r="N123" s="399"/>
      <c r="O123" s="394">
        <f>O119</f>
        <v>0</v>
      </c>
      <c r="P123" s="382"/>
    </row>
    <row r="124" spans="1:20" ht="18.600000000000001" customHeight="1" x14ac:dyDescent="0.25">
      <c r="A124" s="451"/>
      <c r="B124" s="881"/>
      <c r="C124" s="874" t="s">
        <v>182</v>
      </c>
      <c r="D124" s="867"/>
      <c r="E124" s="394">
        <f t="shared" si="37"/>
        <v>0</v>
      </c>
      <c r="F124" s="395"/>
      <c r="G124" s="395"/>
      <c r="H124" s="394">
        <f>H119</f>
        <v>0</v>
      </c>
      <c r="I124" s="396">
        <f t="shared" si="38"/>
        <v>0</v>
      </c>
      <c r="J124" s="397"/>
      <c r="K124" s="398"/>
      <c r="L124" s="394">
        <f t="shared" si="39"/>
        <v>0</v>
      </c>
      <c r="M124" s="399"/>
      <c r="N124" s="399"/>
      <c r="O124" s="394">
        <f>O119</f>
        <v>0</v>
      </c>
      <c r="P124" s="382"/>
    </row>
    <row r="125" spans="1:20" ht="18.600000000000001" customHeight="1" x14ac:dyDescent="0.25">
      <c r="A125" s="451" t="s">
        <v>165</v>
      </c>
      <c r="B125" s="405" t="s">
        <v>165</v>
      </c>
      <c r="C125" s="874" t="s">
        <v>183</v>
      </c>
      <c r="D125" s="867"/>
      <c r="E125" s="394">
        <f>F125*G125*H125</f>
        <v>0</v>
      </c>
      <c r="F125" s="395"/>
      <c r="G125" s="395"/>
      <c r="H125" s="394">
        <f>H119</f>
        <v>0</v>
      </c>
      <c r="I125" s="396">
        <f t="shared" si="38"/>
        <v>0</v>
      </c>
      <c r="J125" s="397"/>
      <c r="K125" s="398"/>
      <c r="L125" s="394">
        <f t="shared" si="39"/>
        <v>0</v>
      </c>
      <c r="M125" s="399"/>
      <c r="N125" s="399"/>
      <c r="O125" s="394">
        <f>O119</f>
        <v>0</v>
      </c>
      <c r="P125" s="382"/>
    </row>
    <row r="126" spans="1:20" ht="18.600000000000001" customHeight="1" x14ac:dyDescent="0.25">
      <c r="A126" s="451" t="s">
        <v>166</v>
      </c>
      <c r="B126" s="875" t="s">
        <v>166</v>
      </c>
      <c r="C126" s="876" t="s">
        <v>178</v>
      </c>
      <c r="D126" s="877"/>
      <c r="E126" s="400">
        <f>SUM(E127:E129)</f>
        <v>0</v>
      </c>
      <c r="F126" s="401"/>
      <c r="G126" s="402"/>
      <c r="H126" s="402"/>
      <c r="I126" s="406"/>
      <c r="J126" s="403"/>
      <c r="K126" s="404"/>
      <c r="L126" s="400">
        <f>SUM(L127:L129)</f>
        <v>0</v>
      </c>
      <c r="M126" s="401"/>
      <c r="N126" s="402"/>
      <c r="O126" s="402"/>
      <c r="P126" s="382"/>
    </row>
    <row r="127" spans="1:20" ht="18.600000000000001" customHeight="1" x14ac:dyDescent="0.25">
      <c r="A127" s="451"/>
      <c r="B127" s="879"/>
      <c r="C127" s="866" t="s">
        <v>184</v>
      </c>
      <c r="D127" s="867"/>
      <c r="E127" s="394">
        <f>F127*G127*H127</f>
        <v>0</v>
      </c>
      <c r="F127" s="395"/>
      <c r="G127" s="395"/>
      <c r="H127" s="394">
        <f>H119</f>
        <v>0</v>
      </c>
      <c r="I127" s="396">
        <f t="shared" ref="I127:I130" si="40">L127-E127</f>
        <v>0</v>
      </c>
      <c r="J127" s="397"/>
      <c r="K127" s="398"/>
      <c r="L127" s="394">
        <f t="shared" ref="L127:L130" si="41">M127*N127*O127</f>
        <v>0</v>
      </c>
      <c r="M127" s="399"/>
      <c r="N127" s="399"/>
      <c r="O127" s="394">
        <f>O119</f>
        <v>0</v>
      </c>
      <c r="P127" s="382"/>
    </row>
    <row r="128" spans="1:20" ht="18.600000000000001" customHeight="1" x14ac:dyDescent="0.25">
      <c r="A128" s="451"/>
      <c r="B128" s="879"/>
      <c r="C128" s="866" t="s">
        <v>185</v>
      </c>
      <c r="D128" s="867"/>
      <c r="E128" s="394">
        <f t="shared" ref="E128:E129" si="42">F128*G128*H128</f>
        <v>0</v>
      </c>
      <c r="F128" s="395"/>
      <c r="G128" s="395"/>
      <c r="H128" s="394">
        <f>H119</f>
        <v>0</v>
      </c>
      <c r="I128" s="396">
        <f t="shared" si="40"/>
        <v>0</v>
      </c>
      <c r="J128" s="397"/>
      <c r="K128" s="398"/>
      <c r="L128" s="394">
        <f t="shared" si="41"/>
        <v>0</v>
      </c>
      <c r="M128" s="399"/>
      <c r="N128" s="399"/>
      <c r="O128" s="394">
        <f>O119</f>
        <v>0</v>
      </c>
      <c r="P128" s="382"/>
    </row>
    <row r="129" spans="1:17" ht="18.600000000000001" customHeight="1" x14ac:dyDescent="0.25">
      <c r="A129" s="451"/>
      <c r="B129" s="879"/>
      <c r="C129" s="866" t="s">
        <v>179</v>
      </c>
      <c r="D129" s="867"/>
      <c r="E129" s="394">
        <f t="shared" si="42"/>
        <v>0</v>
      </c>
      <c r="F129" s="395"/>
      <c r="G129" s="395"/>
      <c r="H129" s="394">
        <f>H119</f>
        <v>0</v>
      </c>
      <c r="I129" s="396">
        <f t="shared" si="40"/>
        <v>0</v>
      </c>
      <c r="J129" s="397"/>
      <c r="K129" s="398"/>
      <c r="L129" s="394">
        <f t="shared" si="41"/>
        <v>0</v>
      </c>
      <c r="M129" s="399"/>
      <c r="N129" s="399"/>
      <c r="O129" s="394">
        <f>O119</f>
        <v>0</v>
      </c>
      <c r="P129" s="382"/>
    </row>
    <row r="130" spans="1:17" ht="18.600000000000001" customHeight="1" x14ac:dyDescent="0.25">
      <c r="A130" s="451" t="s">
        <v>167</v>
      </c>
      <c r="B130" s="407" t="s">
        <v>167</v>
      </c>
      <c r="C130" s="874" t="s">
        <v>186</v>
      </c>
      <c r="D130" s="867"/>
      <c r="E130" s="394">
        <f>F130*G130*H130</f>
        <v>0</v>
      </c>
      <c r="F130" s="395"/>
      <c r="G130" s="395"/>
      <c r="H130" s="394">
        <f>H119</f>
        <v>0</v>
      </c>
      <c r="I130" s="396">
        <f t="shared" si="40"/>
        <v>0</v>
      </c>
      <c r="J130" s="397"/>
      <c r="K130" s="398"/>
      <c r="L130" s="394">
        <f t="shared" si="41"/>
        <v>0</v>
      </c>
      <c r="M130" s="399"/>
      <c r="N130" s="399"/>
      <c r="O130" s="394">
        <f>O119</f>
        <v>0</v>
      </c>
      <c r="P130" s="382"/>
    </row>
    <row r="131" spans="1:17" ht="18.600000000000001" customHeight="1" x14ac:dyDescent="0.25">
      <c r="A131" s="451" t="s">
        <v>168</v>
      </c>
      <c r="B131" s="875" t="s">
        <v>168</v>
      </c>
      <c r="C131" s="876" t="s">
        <v>178</v>
      </c>
      <c r="D131" s="877"/>
      <c r="E131" s="400">
        <f>SUM(E132:E134)</f>
        <v>0</v>
      </c>
      <c r="F131" s="401"/>
      <c r="G131" s="402"/>
      <c r="H131" s="402"/>
      <c r="I131" s="406"/>
      <c r="J131" s="403"/>
      <c r="K131" s="404"/>
      <c r="L131" s="400">
        <f>SUM(L132:L134)</f>
        <v>0</v>
      </c>
      <c r="M131" s="401"/>
      <c r="N131" s="402"/>
      <c r="O131" s="402"/>
      <c r="P131" s="382"/>
    </row>
    <row r="132" spans="1:17" ht="18.600000000000001" customHeight="1" x14ac:dyDescent="0.25">
      <c r="A132" s="451"/>
      <c r="B132" s="875"/>
      <c r="C132" s="866" t="s">
        <v>187</v>
      </c>
      <c r="D132" s="867"/>
      <c r="E132" s="394">
        <f t="shared" ref="E132:E134" si="43">F132*G132*H132</f>
        <v>0</v>
      </c>
      <c r="F132" s="395"/>
      <c r="G132" s="395"/>
      <c r="H132" s="394">
        <f>H119</f>
        <v>0</v>
      </c>
      <c r="I132" s="396">
        <f t="shared" ref="I132:I135" si="44">L132-E132</f>
        <v>0</v>
      </c>
      <c r="J132" s="397"/>
      <c r="K132" s="398"/>
      <c r="L132" s="394">
        <f t="shared" ref="L132:L135" si="45">M132*N132*O132</f>
        <v>0</v>
      </c>
      <c r="M132" s="399"/>
      <c r="N132" s="399"/>
      <c r="O132" s="394">
        <f>O119</f>
        <v>0</v>
      </c>
      <c r="P132" s="382"/>
    </row>
    <row r="133" spans="1:17" ht="18.600000000000001" customHeight="1" x14ac:dyDescent="0.25">
      <c r="A133" s="451"/>
      <c r="B133" s="875"/>
      <c r="C133" s="866" t="s">
        <v>188</v>
      </c>
      <c r="D133" s="867"/>
      <c r="E133" s="394">
        <f t="shared" si="43"/>
        <v>0</v>
      </c>
      <c r="F133" s="395"/>
      <c r="G133" s="395"/>
      <c r="H133" s="394">
        <f>H119</f>
        <v>0</v>
      </c>
      <c r="I133" s="396">
        <f t="shared" si="44"/>
        <v>0</v>
      </c>
      <c r="J133" s="397"/>
      <c r="K133" s="398"/>
      <c r="L133" s="394">
        <f t="shared" si="45"/>
        <v>0</v>
      </c>
      <c r="M133" s="399"/>
      <c r="N133" s="399"/>
      <c r="O133" s="394">
        <f>O119</f>
        <v>0</v>
      </c>
      <c r="P133" s="382"/>
    </row>
    <row r="134" spans="1:17" ht="18.600000000000001" customHeight="1" x14ac:dyDescent="0.25">
      <c r="A134" s="451"/>
      <c r="B134" s="875"/>
      <c r="C134" s="866" t="s">
        <v>179</v>
      </c>
      <c r="D134" s="867"/>
      <c r="E134" s="394">
        <f t="shared" si="43"/>
        <v>0</v>
      </c>
      <c r="F134" s="395"/>
      <c r="G134" s="395"/>
      <c r="H134" s="394">
        <f>H119</f>
        <v>0</v>
      </c>
      <c r="I134" s="396">
        <f t="shared" si="44"/>
        <v>0</v>
      </c>
      <c r="J134" s="397"/>
      <c r="K134" s="398"/>
      <c r="L134" s="394">
        <f t="shared" si="45"/>
        <v>0</v>
      </c>
      <c r="M134" s="399"/>
      <c r="N134" s="399"/>
      <c r="O134" s="394">
        <f>O119</f>
        <v>0</v>
      </c>
      <c r="P134" s="382"/>
    </row>
    <row r="135" spans="1:17" ht="18.600000000000001" customHeight="1" x14ac:dyDescent="0.25">
      <c r="A135" s="451" t="s">
        <v>169</v>
      </c>
      <c r="B135" s="405" t="s">
        <v>169</v>
      </c>
      <c r="C135" s="874" t="s">
        <v>189</v>
      </c>
      <c r="D135" s="867"/>
      <c r="E135" s="394">
        <f>F135*G135*H135</f>
        <v>0</v>
      </c>
      <c r="F135" s="395"/>
      <c r="G135" s="395"/>
      <c r="H135" s="394">
        <f>H119</f>
        <v>0</v>
      </c>
      <c r="I135" s="396">
        <f t="shared" si="44"/>
        <v>0</v>
      </c>
      <c r="J135" s="397"/>
      <c r="K135" s="398"/>
      <c r="L135" s="394">
        <f t="shared" si="45"/>
        <v>0</v>
      </c>
      <c r="M135" s="399"/>
      <c r="N135" s="399"/>
      <c r="O135" s="394">
        <f>O119</f>
        <v>0</v>
      </c>
      <c r="P135" s="382"/>
    </row>
    <row r="136" spans="1:17" ht="18.600000000000001" customHeight="1" x14ac:dyDescent="0.25">
      <c r="A136" s="451" t="s">
        <v>170</v>
      </c>
      <c r="B136" s="875" t="s">
        <v>170</v>
      </c>
      <c r="C136" s="876" t="s">
        <v>178</v>
      </c>
      <c r="D136" s="877"/>
      <c r="E136" s="400">
        <f>SUM(E137:E138)</f>
        <v>0</v>
      </c>
      <c r="F136" s="401"/>
      <c r="G136" s="402"/>
      <c r="H136" s="402"/>
      <c r="I136" s="406"/>
      <c r="J136" s="403"/>
      <c r="K136" s="404"/>
      <c r="L136" s="400">
        <f>SUM(L137:L138)</f>
        <v>0</v>
      </c>
      <c r="M136" s="401"/>
      <c r="N136" s="402"/>
      <c r="O136" s="402"/>
      <c r="P136" s="382"/>
    </row>
    <row r="137" spans="1:17" ht="18.600000000000001" customHeight="1" x14ac:dyDescent="0.25">
      <c r="A137" s="451"/>
      <c r="B137" s="878"/>
      <c r="C137" s="874" t="s">
        <v>170</v>
      </c>
      <c r="D137" s="867"/>
      <c r="E137" s="394">
        <f t="shared" ref="E137" si="46">F137*G137*H137</f>
        <v>0</v>
      </c>
      <c r="F137" s="395"/>
      <c r="G137" s="395"/>
      <c r="H137" s="394">
        <f>H119</f>
        <v>0</v>
      </c>
      <c r="I137" s="396">
        <f t="shared" ref="I137:I139" si="47">L137-E137</f>
        <v>0</v>
      </c>
      <c r="J137" s="397"/>
      <c r="K137" s="398"/>
      <c r="L137" s="394">
        <f t="shared" ref="L137:L139" si="48">M137*N137*O137</f>
        <v>0</v>
      </c>
      <c r="M137" s="399"/>
      <c r="N137" s="399"/>
      <c r="O137" s="394">
        <f>O119</f>
        <v>0</v>
      </c>
      <c r="P137" s="382"/>
    </row>
    <row r="138" spans="1:17" ht="18.600000000000001" customHeight="1" x14ac:dyDescent="0.25">
      <c r="A138" s="451"/>
      <c r="B138" s="878"/>
      <c r="C138" s="874" t="s">
        <v>190</v>
      </c>
      <c r="D138" s="867"/>
      <c r="E138" s="394">
        <f>F138*G138*H138</f>
        <v>0</v>
      </c>
      <c r="F138" s="395"/>
      <c r="G138" s="395"/>
      <c r="H138" s="394">
        <f>H119</f>
        <v>0</v>
      </c>
      <c r="I138" s="396">
        <f t="shared" si="47"/>
        <v>0</v>
      </c>
      <c r="J138" s="397"/>
      <c r="K138" s="398"/>
      <c r="L138" s="394">
        <f t="shared" si="48"/>
        <v>0</v>
      </c>
      <c r="M138" s="399"/>
      <c r="N138" s="399"/>
      <c r="O138" s="394">
        <f>O119</f>
        <v>0</v>
      </c>
      <c r="P138" s="382"/>
    </row>
    <row r="139" spans="1:17" ht="18.600000000000001" customHeight="1" x14ac:dyDescent="0.25">
      <c r="A139" s="451" t="s">
        <v>171</v>
      </c>
      <c r="B139" s="405" t="s">
        <v>171</v>
      </c>
      <c r="C139" s="874" t="s">
        <v>191</v>
      </c>
      <c r="D139" s="867"/>
      <c r="E139" s="394">
        <f>F139*G139*H139</f>
        <v>0</v>
      </c>
      <c r="F139" s="395"/>
      <c r="G139" s="395"/>
      <c r="H139" s="394">
        <f>H119</f>
        <v>0</v>
      </c>
      <c r="I139" s="396">
        <f t="shared" si="47"/>
        <v>0</v>
      </c>
      <c r="J139" s="397"/>
      <c r="K139" s="398"/>
      <c r="L139" s="394">
        <f t="shared" si="48"/>
        <v>0</v>
      </c>
      <c r="M139" s="399"/>
      <c r="N139" s="399"/>
      <c r="O139" s="394">
        <f>O119</f>
        <v>0</v>
      </c>
      <c r="P139" s="382"/>
      <c r="Q139" s="371" t="s">
        <v>256</v>
      </c>
    </row>
    <row r="140" spans="1:17" ht="18.600000000000001" customHeight="1" x14ac:dyDescent="0.25">
      <c r="A140" s="451" t="s">
        <v>172</v>
      </c>
      <c r="B140" s="875" t="s">
        <v>172</v>
      </c>
      <c r="C140" s="876" t="s">
        <v>178</v>
      </c>
      <c r="D140" s="877"/>
      <c r="E140" s="400">
        <f>SUM(E141:E143)</f>
        <v>0</v>
      </c>
      <c r="F140" s="401"/>
      <c r="G140" s="402"/>
      <c r="H140" s="402"/>
      <c r="I140" s="406"/>
      <c r="J140" s="403"/>
      <c r="K140" s="404"/>
      <c r="L140" s="400">
        <f>SUM(L141:L143)</f>
        <v>0</v>
      </c>
      <c r="M140" s="401"/>
      <c r="N140" s="402"/>
      <c r="O140" s="402"/>
      <c r="P140" s="382"/>
    </row>
    <row r="141" spans="1:17" ht="18.600000000000001" customHeight="1" x14ac:dyDescent="0.25">
      <c r="A141" s="451"/>
      <c r="B141" s="875"/>
      <c r="C141" s="866" t="s">
        <v>192</v>
      </c>
      <c r="D141" s="867"/>
      <c r="E141" s="394">
        <f t="shared" ref="E141:E143" si="49">F141*G141*H141</f>
        <v>0</v>
      </c>
      <c r="F141" s="395"/>
      <c r="G141" s="395"/>
      <c r="H141" s="394">
        <f>H119</f>
        <v>0</v>
      </c>
      <c r="I141" s="396">
        <f t="shared" ref="I141:I144" si="50">L141-E141</f>
        <v>0</v>
      </c>
      <c r="J141" s="397"/>
      <c r="K141" s="398"/>
      <c r="L141" s="394">
        <f t="shared" ref="L141:L144" si="51">M141*N141*O141</f>
        <v>0</v>
      </c>
      <c r="M141" s="399"/>
      <c r="N141" s="399"/>
      <c r="O141" s="394">
        <f>O119</f>
        <v>0</v>
      </c>
      <c r="P141" s="382"/>
    </row>
    <row r="142" spans="1:17" ht="18.600000000000001" customHeight="1" x14ac:dyDescent="0.25">
      <c r="A142" s="451"/>
      <c r="B142" s="875"/>
      <c r="C142" s="866" t="s">
        <v>193</v>
      </c>
      <c r="D142" s="867"/>
      <c r="E142" s="394">
        <f t="shared" si="49"/>
        <v>0</v>
      </c>
      <c r="F142" s="395"/>
      <c r="G142" s="395"/>
      <c r="H142" s="394">
        <f>H119</f>
        <v>0</v>
      </c>
      <c r="I142" s="396">
        <f t="shared" si="50"/>
        <v>0</v>
      </c>
      <c r="J142" s="397"/>
      <c r="K142" s="398"/>
      <c r="L142" s="394">
        <f t="shared" si="51"/>
        <v>0</v>
      </c>
      <c r="M142" s="399"/>
      <c r="N142" s="399"/>
      <c r="O142" s="394">
        <f>O119</f>
        <v>0</v>
      </c>
      <c r="P142" s="382"/>
    </row>
    <row r="143" spans="1:17" ht="18.600000000000001" customHeight="1" x14ac:dyDescent="0.25">
      <c r="A143" s="451"/>
      <c r="B143" s="875"/>
      <c r="C143" s="866" t="s">
        <v>179</v>
      </c>
      <c r="D143" s="867"/>
      <c r="E143" s="394">
        <f t="shared" si="49"/>
        <v>0</v>
      </c>
      <c r="F143" s="395"/>
      <c r="G143" s="395"/>
      <c r="H143" s="394">
        <f>H119</f>
        <v>0</v>
      </c>
      <c r="I143" s="396">
        <f t="shared" si="50"/>
        <v>0</v>
      </c>
      <c r="J143" s="397"/>
      <c r="K143" s="398"/>
      <c r="L143" s="394">
        <f t="shared" si="51"/>
        <v>0</v>
      </c>
      <c r="M143" s="399"/>
      <c r="N143" s="399"/>
      <c r="O143" s="394">
        <f>O119</f>
        <v>0</v>
      </c>
      <c r="P143" s="382"/>
    </row>
    <row r="144" spans="1:17" ht="18.600000000000001" customHeight="1" x14ac:dyDescent="0.25">
      <c r="A144" s="451" t="s">
        <v>173</v>
      </c>
      <c r="B144" s="405" t="s">
        <v>173</v>
      </c>
      <c r="C144" s="866" t="s">
        <v>194</v>
      </c>
      <c r="D144" s="867"/>
      <c r="E144" s="394">
        <f>F144*G144*H144</f>
        <v>0</v>
      </c>
      <c r="F144" s="395"/>
      <c r="G144" s="395"/>
      <c r="H144" s="394">
        <f>H119</f>
        <v>0</v>
      </c>
      <c r="I144" s="396">
        <f t="shared" si="50"/>
        <v>0</v>
      </c>
      <c r="J144" s="397"/>
      <c r="K144" s="398"/>
      <c r="L144" s="394">
        <f t="shared" si="51"/>
        <v>0</v>
      </c>
      <c r="M144" s="399"/>
      <c r="N144" s="399"/>
      <c r="O144" s="394">
        <f>O119</f>
        <v>0</v>
      </c>
      <c r="P144" s="382"/>
    </row>
    <row r="145" spans="2:18" s="415" customFormat="1" ht="18.600000000000001" customHeight="1" x14ac:dyDescent="0.25">
      <c r="B145" s="868" t="s">
        <v>196</v>
      </c>
      <c r="C145" s="869"/>
      <c r="D145" s="870"/>
      <c r="E145" s="408">
        <f>SUM(E119,E120,E125,E126,E130,E131,E135,E136,E139,E140,E144)</f>
        <v>0</v>
      </c>
      <c r="F145" s="401"/>
      <c r="G145" s="409"/>
      <c r="H145" s="410"/>
      <c r="I145" s="411"/>
      <c r="J145" s="412"/>
      <c r="K145" s="413"/>
      <c r="L145" s="408">
        <f>SUM(L119,L120,L125,L126,L130,L131,L135,L136,L139,L140,L144)</f>
        <v>0</v>
      </c>
      <c r="M145" s="401"/>
      <c r="N145" s="409"/>
      <c r="O145" s="410"/>
      <c r="P145" s="414"/>
    </row>
    <row r="146" spans="2:18" ht="16.8" customHeight="1" outlineLevel="1" x14ac:dyDescent="0.25">
      <c r="B146" s="871" t="s">
        <v>264</v>
      </c>
      <c r="C146" s="872" t="s">
        <v>201</v>
      </c>
      <c r="D146" s="873"/>
      <c r="E146" s="416">
        <f t="shared" ref="E146" si="52">F146*G146*H146</f>
        <v>0</v>
      </c>
      <c r="F146" s="417"/>
      <c r="G146" s="417"/>
      <c r="H146" s="394">
        <f>H119</f>
        <v>0</v>
      </c>
      <c r="I146" s="396">
        <f t="shared" ref="I146:I148" si="53">L146-E146</f>
        <v>0</v>
      </c>
      <c r="J146" s="397"/>
      <c r="K146" s="398"/>
      <c r="L146" s="394">
        <f t="shared" ref="L146:L148" si="54">M146*N146*O146</f>
        <v>0</v>
      </c>
      <c r="M146" s="399"/>
      <c r="N146" s="399"/>
      <c r="O146" s="394">
        <f>O119</f>
        <v>0</v>
      </c>
      <c r="P146" s="382"/>
    </row>
    <row r="147" spans="2:18" ht="16.8" customHeight="1" outlineLevel="1" x14ac:dyDescent="0.25">
      <c r="B147" s="871"/>
      <c r="C147" s="872" t="s">
        <v>200</v>
      </c>
      <c r="D147" s="873"/>
      <c r="E147" s="416">
        <f>F147*G147*H147</f>
        <v>0</v>
      </c>
      <c r="F147" s="417"/>
      <c r="G147" s="417"/>
      <c r="H147" s="394">
        <f>H119</f>
        <v>0</v>
      </c>
      <c r="I147" s="396">
        <f t="shared" si="53"/>
        <v>0</v>
      </c>
      <c r="J147" s="397"/>
      <c r="K147" s="398"/>
      <c r="L147" s="394">
        <f t="shared" si="54"/>
        <v>0</v>
      </c>
      <c r="M147" s="399"/>
      <c r="N147" s="399"/>
      <c r="O147" s="394">
        <f>O119</f>
        <v>0</v>
      </c>
      <c r="P147" s="382"/>
    </row>
    <row r="148" spans="2:18" ht="16.8" customHeight="1" outlineLevel="1" x14ac:dyDescent="0.25">
      <c r="B148" s="871"/>
      <c r="C148" s="872" t="s">
        <v>197</v>
      </c>
      <c r="D148" s="873"/>
      <c r="E148" s="416">
        <f t="shared" ref="E148" si="55">F148*G148*H148</f>
        <v>0</v>
      </c>
      <c r="F148" s="417"/>
      <c r="G148" s="417"/>
      <c r="H148" s="394">
        <f>H119</f>
        <v>0</v>
      </c>
      <c r="I148" s="396">
        <f t="shared" si="53"/>
        <v>0</v>
      </c>
      <c r="J148" s="397"/>
      <c r="K148" s="398"/>
      <c r="L148" s="394">
        <f t="shared" si="54"/>
        <v>0</v>
      </c>
      <c r="M148" s="399"/>
      <c r="N148" s="399"/>
      <c r="O148" s="394">
        <f>O119</f>
        <v>0</v>
      </c>
      <c r="P148" s="382"/>
    </row>
    <row r="149" spans="2:18" s="415" customFormat="1" ht="18.600000000000001" customHeight="1" outlineLevel="1" thickBot="1" x14ac:dyDescent="0.3">
      <c r="B149" s="860" t="s">
        <v>265</v>
      </c>
      <c r="C149" s="861"/>
      <c r="D149" s="862"/>
      <c r="E149" s="418">
        <f>SUM(E146:E148)</f>
        <v>0</v>
      </c>
      <c r="F149" s="419"/>
      <c r="G149" s="420"/>
      <c r="H149" s="421"/>
      <c r="I149" s="422"/>
      <c r="J149" s="423"/>
      <c r="K149" s="424"/>
      <c r="L149" s="418">
        <f>SUM(L146:L148)</f>
        <v>0</v>
      </c>
      <c r="M149" s="419"/>
      <c r="N149" s="420"/>
      <c r="O149" s="421"/>
      <c r="P149" s="414"/>
    </row>
    <row r="150" spans="2:18" ht="21" customHeight="1" thickBot="1" x14ac:dyDescent="0.3">
      <c r="B150" s="863" t="s">
        <v>254</v>
      </c>
      <c r="C150" s="864"/>
      <c r="D150" s="865" t="s">
        <v>255</v>
      </c>
      <c r="E150" s="857"/>
      <c r="F150" s="857"/>
      <c r="G150" s="857"/>
      <c r="H150" s="857"/>
      <c r="I150" s="857"/>
      <c r="J150" s="857"/>
      <c r="K150" s="857"/>
      <c r="L150" s="858"/>
      <c r="M150" s="858"/>
      <c r="N150" s="858"/>
      <c r="O150" s="859"/>
      <c r="P150" s="382"/>
    </row>
    <row r="151" spans="2:18" x14ac:dyDescent="0.25">
      <c r="B151" s="303" t="s">
        <v>266</v>
      </c>
      <c r="E151" s="425">
        <f>(E145-E144)*0.05</f>
        <v>0</v>
      </c>
      <c r="F151" s="303"/>
      <c r="G151" s="303"/>
      <c r="H151" s="426"/>
      <c r="L151" s="425">
        <f>(L145-L144)*0.05</f>
        <v>0</v>
      </c>
      <c r="P151" s="382"/>
    </row>
    <row r="152" spans="2:18" x14ac:dyDescent="0.25">
      <c r="B152" s="303"/>
      <c r="E152" s="427" t="str">
        <f>IF(E144&lt;=E151,"O.K","Review")</f>
        <v>O.K</v>
      </c>
      <c r="F152" s="303"/>
      <c r="G152" s="303"/>
      <c r="L152" s="427" t="str">
        <f>IF(L144&lt;=L151,"O.K","Review")</f>
        <v>O.K</v>
      </c>
      <c r="P152" s="382"/>
    </row>
    <row r="153" spans="2:18" x14ac:dyDescent="0.25">
      <c r="B153" s="303"/>
      <c r="E153" s="427"/>
      <c r="F153" s="303"/>
      <c r="G153" s="303"/>
      <c r="L153" s="427"/>
      <c r="P153" s="382"/>
    </row>
    <row r="154" spans="2:18" s="428" customFormat="1" ht="25.5" customHeight="1" x14ac:dyDescent="0.25">
      <c r="B154" s="429" t="str">
        <f>정부지원금!$B$29</f>
        <v>성명 :                  (서명)</v>
      </c>
      <c r="C154" s="429"/>
      <c r="E154" s="429" t="str">
        <f>정부지원금!$E$29</f>
        <v>성명 :                  (서명)</v>
      </c>
      <c r="F154" s="430"/>
      <c r="H154" s="429" t="str">
        <f>정부지원금!$G$29</f>
        <v>성명 :                  (서명)</v>
      </c>
      <c r="K154" s="430" t="str">
        <f>정부지원금!$I$29</f>
        <v>성명 :                  (서명)</v>
      </c>
      <c r="N154" s="430" t="str">
        <f>정부지원금!$K$29</f>
        <v>성명 :                  (서명)</v>
      </c>
      <c r="P154" s="382"/>
    </row>
    <row r="155" spans="2:18" s="428" customFormat="1" ht="25.5" customHeight="1" x14ac:dyDescent="0.25">
      <c r="B155" s="429" t="str">
        <f>정부지원금!$B$30</f>
        <v>성명 :                  (서명)</v>
      </c>
      <c r="C155" s="429"/>
      <c r="E155" s="429" t="str">
        <f>정부지원금!$E$30</f>
        <v>성명 :                  (서명)</v>
      </c>
      <c r="F155" s="430"/>
      <c r="H155" s="429" t="str">
        <f>정부지원금!$G$30</f>
        <v>성명 :                  (서명)</v>
      </c>
      <c r="K155" s="430" t="str">
        <f>정부지원금!$I$30</f>
        <v>성명 :                  (서명)</v>
      </c>
      <c r="N155" s="430" t="str">
        <f>정부지원금!$K$30</f>
        <v>성명 :                  (서명)</v>
      </c>
      <c r="P155" s="382"/>
    </row>
    <row r="157" spans="2:18" ht="43.5" customHeight="1" x14ac:dyDescent="0.25">
      <c r="B157" s="372" t="s">
        <v>262</v>
      </c>
      <c r="C157" s="373"/>
      <c r="D157" s="373"/>
      <c r="E157" s="373"/>
      <c r="F157" s="373"/>
      <c r="G157" s="373"/>
      <c r="H157" s="373"/>
      <c r="I157" s="373"/>
      <c r="J157" s="373"/>
      <c r="K157" s="373"/>
      <c r="L157" s="373"/>
      <c r="M157" s="373"/>
      <c r="N157" s="373"/>
      <c r="O157" s="373"/>
      <c r="P157" s="373"/>
      <c r="Q157" s="373"/>
      <c r="R157" s="373"/>
    </row>
    <row r="158" spans="2:18" ht="21.6" customHeight="1" x14ac:dyDescent="0.25">
      <c r="B158" s="942" t="str">
        <f>INDEX('훈련비용 조정내역표'!$C$10:$C$60,MATCH(F160,'훈련비용 조정내역표'!$B$10:$B$60,0),0)</f>
        <v>승인</v>
      </c>
      <c r="C158" s="942"/>
      <c r="D158" s="374"/>
      <c r="E158" s="375"/>
      <c r="F158" s="375"/>
      <c r="G158" s="376"/>
      <c r="H158" s="383" t="s">
        <v>247</v>
      </c>
      <c r="I158" s="378">
        <f>INDEX('훈련비용 조정내역표'!$G$10:$G$60,MATCH(F160,'훈련비용 조정내역표'!$B$10:$B$60,0),0)</f>
        <v>0</v>
      </c>
      <c r="J158" s="383" t="s">
        <v>248</v>
      </c>
      <c r="K158" s="605">
        <f>INT(IFERROR($J163/($B162*$E162*$B165),))</f>
        <v>0</v>
      </c>
      <c r="L158" s="435" t="e">
        <f>K158/$I158</f>
        <v>#DIV/0!</v>
      </c>
      <c r="M158" s="436" t="s">
        <v>249</v>
      </c>
      <c r="N158" s="605">
        <f>INT(IFERROR($N163/($D162*$G162*$D165),))</f>
        <v>0</v>
      </c>
      <c r="O158" s="435" t="e">
        <f>N158/$I158</f>
        <v>#DIV/0!</v>
      </c>
      <c r="P158" s="373"/>
      <c r="Q158" s="373"/>
      <c r="R158" s="373"/>
    </row>
    <row r="159" spans="2:18" ht="21.6" customHeight="1" x14ac:dyDescent="0.25">
      <c r="B159" s="379" t="s">
        <v>229</v>
      </c>
      <c r="C159" s="881" t="s">
        <v>230</v>
      </c>
      <c r="D159" s="881"/>
      <c r="E159" s="881"/>
      <c r="F159" s="377" t="s">
        <v>231</v>
      </c>
      <c r="G159" s="380" t="s">
        <v>233</v>
      </c>
      <c r="H159" s="943" t="s">
        <v>250</v>
      </c>
      <c r="I159" s="944"/>
      <c r="J159" s="944"/>
      <c r="K159" s="944"/>
      <c r="L159" s="944"/>
      <c r="M159" s="944"/>
      <c r="N159" s="944"/>
      <c r="O159" s="945"/>
      <c r="P159" s="373"/>
      <c r="Q159" s="373"/>
      <c r="R159" s="373"/>
    </row>
    <row r="160" spans="2:18" ht="21.6" customHeight="1" thickBot="1" x14ac:dyDescent="0.3">
      <c r="B160" s="621" t="str">
        <f>일반사항!$E$6</f>
        <v>부산</v>
      </c>
      <c r="C160" s="937">
        <f>일반사항!$E$7</f>
        <v>0</v>
      </c>
      <c r="D160" s="937"/>
      <c r="E160" s="937"/>
      <c r="F160" s="665">
        <f>'훈련비용 조정내역표'!$B$13</f>
        <v>4</v>
      </c>
      <c r="G160" s="381">
        <f>INDEX('훈련비용 조정내역표'!$H$10:$H$60,MATCH(F160,'훈련비용 조정내역표'!$B$10:$B$60,0),0)</f>
        <v>0</v>
      </c>
      <c r="H160" s="937">
        <f>INDEX('훈련비용 조정내역표'!$D$10:$D$60,MATCH(F160,'훈련비용 조정내역표'!$B$10:$B$60,0),0)</f>
        <v>0</v>
      </c>
      <c r="I160" s="937"/>
      <c r="J160" s="937"/>
      <c r="K160" s="937"/>
      <c r="L160" s="434" t="str">
        <f>IF(E162=G162,"◯ 적합","◯ 변경")</f>
        <v>◯ 적합</v>
      </c>
      <c r="M160" s="938">
        <f>INDEX('훈련비용 조정내역표'!$E$10:$E$60,MATCH(F160,'훈련비용 조정내역표'!$B$10:$B$60,0),0)</f>
        <v>0</v>
      </c>
      <c r="N160" s="938"/>
      <c r="O160" s="938"/>
      <c r="P160" s="373"/>
      <c r="Q160" s="373"/>
      <c r="R160" s="373"/>
    </row>
    <row r="161" spans="1:20" ht="21.6" customHeight="1" thickTop="1" x14ac:dyDescent="0.25">
      <c r="B161" s="939" t="s">
        <v>106</v>
      </c>
      <c r="C161" s="939"/>
      <c r="D161" s="939"/>
      <c r="E161" s="939" t="s">
        <v>163</v>
      </c>
      <c r="F161" s="939"/>
      <c r="G161" s="940"/>
      <c r="H161" s="941" t="s">
        <v>243</v>
      </c>
      <c r="I161" s="939"/>
      <c r="J161" s="939"/>
      <c r="K161" s="939"/>
      <c r="L161" s="939" t="s">
        <v>246</v>
      </c>
      <c r="M161" s="939"/>
      <c r="N161" s="939"/>
      <c r="O161" s="939"/>
      <c r="P161" s="373"/>
      <c r="Q161" s="373"/>
      <c r="R161" s="373"/>
      <c r="T161" s="382"/>
    </row>
    <row r="162" spans="1:20" ht="21.6" customHeight="1" x14ac:dyDescent="0.25">
      <c r="B162" s="915">
        <f>INDEX('훈련비용 조정내역표'!$O$10:$O$60,MATCH(F160,'훈련비용 조정내역표'!$B$10:$B$60,0),0)</f>
        <v>0</v>
      </c>
      <c r="C162" s="917" t="str">
        <f>IF(B162=D162,"◯ 적합","◯ 변경")</f>
        <v>◯ 적합</v>
      </c>
      <c r="D162" s="918">
        <f>INDEX('훈련비용 조정내역표'!$Y$10:$Y$60,MATCH(F160,'훈련비용 조정내역표'!$B$10:$B$60,0),0)</f>
        <v>0</v>
      </c>
      <c r="E162" s="915">
        <f>INDEX('훈련비용 조정내역표'!$N$10:$N$60,MATCH(F160,'훈련비용 조정내역표'!$B$10:$B$60,0),0)</f>
        <v>0</v>
      </c>
      <c r="F162" s="917" t="str">
        <f>IF(E162=G162,"◯ 적합","◯ 변경")</f>
        <v>◯ 적합</v>
      </c>
      <c r="G162" s="921">
        <f>INDEX('훈련비용 조정내역표'!$X$10:$X$60,MATCH(F160,'훈련비용 조정내역표'!$B$10:$B$60,0),0)</f>
        <v>0</v>
      </c>
      <c r="H162" s="934" t="s">
        <v>36</v>
      </c>
      <c r="I162" s="926"/>
      <c r="J162" s="935">
        <f>J163+J164+J165+J166</f>
        <v>0</v>
      </c>
      <c r="K162" s="935"/>
      <c r="L162" s="926" t="s">
        <v>36</v>
      </c>
      <c r="M162" s="926"/>
      <c r="N162" s="935">
        <f>N163+N164+N165+N166</f>
        <v>0</v>
      </c>
      <c r="O162" s="935"/>
      <c r="P162" s="373"/>
      <c r="Q162" s="373"/>
      <c r="R162" s="373"/>
      <c r="T162" s="382"/>
    </row>
    <row r="163" spans="1:20" ht="21.6" customHeight="1" x14ac:dyDescent="0.25">
      <c r="A163" s="371" t="str">
        <f>F160&amp;"훈련비금액"</f>
        <v>4훈련비금액</v>
      </c>
      <c r="B163" s="915"/>
      <c r="C163" s="917"/>
      <c r="D163" s="918"/>
      <c r="E163" s="915"/>
      <c r="F163" s="917"/>
      <c r="G163" s="921"/>
      <c r="H163" s="929" t="s">
        <v>263</v>
      </c>
      <c r="I163" s="932"/>
      <c r="J163" s="936">
        <f>E197</f>
        <v>0</v>
      </c>
      <c r="K163" s="936"/>
      <c r="L163" s="932" t="s">
        <v>263</v>
      </c>
      <c r="M163" s="932"/>
      <c r="N163" s="936">
        <f>L197</f>
        <v>0</v>
      </c>
      <c r="O163" s="936"/>
      <c r="P163" s="373"/>
      <c r="Q163" s="373"/>
      <c r="R163" s="373"/>
      <c r="T163" s="382"/>
    </row>
    <row r="164" spans="1:20" ht="21.6" customHeight="1" x14ac:dyDescent="0.25">
      <c r="A164" s="371" t="str">
        <f>F160&amp;"숙식비"</f>
        <v>4숙식비</v>
      </c>
      <c r="B164" s="926" t="s">
        <v>236</v>
      </c>
      <c r="C164" s="926"/>
      <c r="D164" s="926"/>
      <c r="E164" s="926" t="s">
        <v>237</v>
      </c>
      <c r="F164" s="926"/>
      <c r="G164" s="927"/>
      <c r="H164" s="928" t="s">
        <v>342</v>
      </c>
      <c r="I164" s="384" t="s">
        <v>244</v>
      </c>
      <c r="J164" s="923">
        <f>E198</f>
        <v>0</v>
      </c>
      <c r="K164" s="923"/>
      <c r="L164" s="931" t="s">
        <v>342</v>
      </c>
      <c r="M164" s="384" t="s">
        <v>244</v>
      </c>
      <c r="N164" s="914">
        <f>L198</f>
        <v>0</v>
      </c>
      <c r="O164" s="914"/>
      <c r="P164" s="373"/>
      <c r="Q164" s="373"/>
      <c r="R164" s="373"/>
      <c r="T164" s="382"/>
    </row>
    <row r="165" spans="1:20" ht="21.6" customHeight="1" x14ac:dyDescent="0.25">
      <c r="A165" s="371" t="str">
        <f>F160&amp;"식비"</f>
        <v>4식비</v>
      </c>
      <c r="B165" s="915">
        <f>INDEX('훈련비용 조정내역표'!$M$10:$M$60,MATCH(F160,'훈련비용 조정내역표'!$B$10:$B$60,0),0)</f>
        <v>0</v>
      </c>
      <c r="C165" s="917" t="str">
        <f>IF(B165=D165,"◯ 적합","◯ 변경")</f>
        <v>◯ 적합</v>
      </c>
      <c r="D165" s="918">
        <f>INDEX('훈련비용 조정내역표'!$W$10:$W$60,MATCH(F160,'훈련비용 조정내역표'!$B$10:$B$60,0),0)</f>
        <v>0</v>
      </c>
      <c r="E165" s="920">
        <f>INDEX('훈련비용 조정내역표'!$J$10:$J$60,MATCH(F160,'훈련비용 조정내역표'!$B$10:$B$60,0),0)</f>
        <v>0</v>
      </c>
      <c r="F165" s="917" t="str">
        <f>IF(E165=G165,"◯ 적합","◯ 변경")</f>
        <v>◯ 적합</v>
      </c>
      <c r="G165" s="921">
        <f>INDEX('훈련비용 조정내역표'!$K$10:$K$60,MATCH(F160,'훈련비용 조정내역표'!$B$10:$B$60,0),0)</f>
        <v>0</v>
      </c>
      <c r="H165" s="929"/>
      <c r="I165" s="384" t="s">
        <v>199</v>
      </c>
      <c r="J165" s="923">
        <f>E199</f>
        <v>0</v>
      </c>
      <c r="K165" s="923"/>
      <c r="L165" s="932"/>
      <c r="M165" s="384" t="s">
        <v>199</v>
      </c>
      <c r="N165" s="914">
        <f>L199</f>
        <v>0</v>
      </c>
      <c r="O165" s="914"/>
      <c r="P165" s="373"/>
      <c r="Q165" s="373"/>
      <c r="R165" s="373"/>
      <c r="T165" s="382"/>
    </row>
    <row r="166" spans="1:20" ht="21.6" customHeight="1" thickBot="1" x14ac:dyDescent="0.3">
      <c r="A166" s="371" t="str">
        <f>F160&amp;"수당 등"</f>
        <v>4수당 등</v>
      </c>
      <c r="B166" s="916"/>
      <c r="C166" s="917"/>
      <c r="D166" s="919"/>
      <c r="E166" s="916"/>
      <c r="F166" s="917"/>
      <c r="G166" s="922"/>
      <c r="H166" s="930"/>
      <c r="I166" s="385" t="s">
        <v>245</v>
      </c>
      <c r="J166" s="924">
        <f>E200</f>
        <v>0</v>
      </c>
      <c r="K166" s="924"/>
      <c r="L166" s="933"/>
      <c r="M166" s="385" t="s">
        <v>245</v>
      </c>
      <c r="N166" s="925">
        <f>L200</f>
        <v>0</v>
      </c>
      <c r="O166" s="925"/>
      <c r="P166" s="373"/>
      <c r="Q166" s="373"/>
      <c r="R166" s="373"/>
      <c r="T166" s="382"/>
    </row>
    <row r="167" spans="1:20" ht="21.6" customHeight="1" thickTop="1" thickBot="1" x14ac:dyDescent="0.3">
      <c r="B167" s="883" t="s">
        <v>238</v>
      </c>
      <c r="C167" s="883"/>
      <c r="D167" s="386">
        <f>INDEX('훈련비용 조정내역표'!$L$10:$L$60,MATCH(F160,'훈련비용 조정내역표'!$B$10:$B$60,0),0)</f>
        <v>0</v>
      </c>
      <c r="E167" s="883" t="s">
        <v>239</v>
      </c>
      <c r="F167" s="883"/>
      <c r="G167" s="387">
        <f>INDEX('훈련비용 조정내역표'!$V$10:$V$60,MATCH(F160,'훈련비용 조정내역표'!$B$10:$B$60,0),0)</f>
        <v>0</v>
      </c>
      <c r="H167" s="884" t="s">
        <v>240</v>
      </c>
      <c r="I167" s="884"/>
      <c r="J167" s="388" t="s">
        <v>241</v>
      </c>
      <c r="K167" s="389"/>
      <c r="L167" s="388" t="s">
        <v>242</v>
      </c>
      <c r="M167" s="390"/>
      <c r="N167" s="885"/>
      <c r="O167" s="885"/>
      <c r="P167" s="373"/>
      <c r="Q167" s="373"/>
      <c r="R167" s="373"/>
      <c r="T167" s="382"/>
    </row>
    <row r="168" spans="1:20" ht="21.6" customHeight="1" thickTop="1" x14ac:dyDescent="0.25">
      <c r="B168" s="886" t="s">
        <v>174</v>
      </c>
      <c r="C168" s="889" t="s">
        <v>175</v>
      </c>
      <c r="D168" s="890"/>
      <c r="E168" s="895" t="s">
        <v>251</v>
      </c>
      <c r="F168" s="896"/>
      <c r="G168" s="896"/>
      <c r="H168" s="896"/>
      <c r="I168" s="897" t="s">
        <v>252</v>
      </c>
      <c r="J168" s="898"/>
      <c r="K168" s="899"/>
      <c r="L168" s="906" t="s">
        <v>253</v>
      </c>
      <c r="M168" s="907"/>
      <c r="N168" s="907"/>
      <c r="O168" s="908"/>
      <c r="P168" s="382"/>
    </row>
    <row r="169" spans="1:20" ht="21.6" customHeight="1" x14ac:dyDescent="0.25">
      <c r="B169" s="887"/>
      <c r="C169" s="891"/>
      <c r="D169" s="892"/>
      <c r="E169" s="909" t="s">
        <v>176</v>
      </c>
      <c r="F169" s="911" t="s">
        <v>177</v>
      </c>
      <c r="G169" s="912"/>
      <c r="H169" s="913"/>
      <c r="I169" s="900"/>
      <c r="J169" s="901"/>
      <c r="K169" s="902"/>
      <c r="L169" s="909" t="s">
        <v>176</v>
      </c>
      <c r="M169" s="911" t="s">
        <v>177</v>
      </c>
      <c r="N169" s="912"/>
      <c r="O169" s="913"/>
      <c r="P169" s="382"/>
    </row>
    <row r="170" spans="1:20" ht="21.6" customHeight="1" x14ac:dyDescent="0.25">
      <c r="B170" s="888"/>
      <c r="C170" s="893"/>
      <c r="D170" s="894"/>
      <c r="E170" s="910"/>
      <c r="F170" s="392" t="s">
        <v>134</v>
      </c>
      <c r="G170" s="392" t="s">
        <v>195</v>
      </c>
      <c r="H170" s="392" t="s">
        <v>136</v>
      </c>
      <c r="I170" s="903"/>
      <c r="J170" s="904"/>
      <c r="K170" s="905"/>
      <c r="L170" s="910"/>
      <c r="M170" s="392" t="s">
        <v>134</v>
      </c>
      <c r="N170" s="392" t="s">
        <v>195</v>
      </c>
      <c r="O170" s="392" t="s">
        <v>136</v>
      </c>
      <c r="P170" s="382"/>
    </row>
    <row r="171" spans="1:20" ht="18.600000000000001" customHeight="1" x14ac:dyDescent="0.25">
      <c r="A171" s="451" t="s">
        <v>114</v>
      </c>
      <c r="B171" s="393" t="s">
        <v>114</v>
      </c>
      <c r="C171" s="880" t="s">
        <v>180</v>
      </c>
      <c r="D171" s="878"/>
      <c r="E171" s="613">
        <f>F171*G171*H171</f>
        <v>0</v>
      </c>
      <c r="F171" s="395"/>
      <c r="G171" s="395"/>
      <c r="H171" s="394">
        <f>B162</f>
        <v>0</v>
      </c>
      <c r="I171" s="396">
        <f>L171-E171</f>
        <v>0</v>
      </c>
      <c r="J171" s="397"/>
      <c r="K171" s="398"/>
      <c r="L171" s="613">
        <f>M171*N171*O171</f>
        <v>0</v>
      </c>
      <c r="M171" s="399"/>
      <c r="N171" s="399"/>
      <c r="O171" s="394">
        <f>D162</f>
        <v>0</v>
      </c>
      <c r="P171" s="382"/>
    </row>
    <row r="172" spans="1:20" ht="18.600000000000001" customHeight="1" x14ac:dyDescent="0.25">
      <c r="A172" s="451" t="s">
        <v>164</v>
      </c>
      <c r="B172" s="881" t="s">
        <v>164</v>
      </c>
      <c r="C172" s="876" t="s">
        <v>178</v>
      </c>
      <c r="D172" s="877"/>
      <c r="E172" s="400">
        <f>SUM(E173:E176)</f>
        <v>0</v>
      </c>
      <c r="F172" s="401"/>
      <c r="G172" s="402"/>
      <c r="H172" s="402"/>
      <c r="I172" s="396"/>
      <c r="J172" s="403"/>
      <c r="K172" s="404"/>
      <c r="L172" s="400">
        <f>SUM(L173:L176)</f>
        <v>0</v>
      </c>
      <c r="M172" s="401"/>
      <c r="N172" s="402"/>
      <c r="O172" s="402"/>
      <c r="P172" s="382"/>
    </row>
    <row r="173" spans="1:20" ht="18.600000000000001" customHeight="1" x14ac:dyDescent="0.25">
      <c r="A173" s="451"/>
      <c r="B173" s="881"/>
      <c r="C173" s="874" t="s">
        <v>181</v>
      </c>
      <c r="D173" s="882"/>
      <c r="E173" s="394">
        <f t="shared" ref="E173:E176" si="56">F173*G173*H173</f>
        <v>0</v>
      </c>
      <c r="F173" s="395"/>
      <c r="G173" s="395"/>
      <c r="H173" s="394">
        <f>H171</f>
        <v>0</v>
      </c>
      <c r="I173" s="396">
        <f t="shared" ref="I173:I177" si="57">L173-E173</f>
        <v>0</v>
      </c>
      <c r="J173" s="397"/>
      <c r="K173" s="398"/>
      <c r="L173" s="394">
        <f t="shared" ref="L173:L177" si="58">M173*N173*O173</f>
        <v>0</v>
      </c>
      <c r="M173" s="399"/>
      <c r="N173" s="399"/>
      <c r="O173" s="394">
        <f>O171</f>
        <v>0</v>
      </c>
      <c r="P173" s="382"/>
    </row>
    <row r="174" spans="1:20" ht="18.600000000000001" customHeight="1" x14ac:dyDescent="0.25">
      <c r="A174" s="451"/>
      <c r="B174" s="881"/>
      <c r="C174" s="874" t="s">
        <v>181</v>
      </c>
      <c r="D174" s="882"/>
      <c r="E174" s="394">
        <f t="shared" si="56"/>
        <v>0</v>
      </c>
      <c r="F174" s="395"/>
      <c r="G174" s="395"/>
      <c r="H174" s="394">
        <f>H171</f>
        <v>0</v>
      </c>
      <c r="I174" s="396">
        <f t="shared" si="57"/>
        <v>0</v>
      </c>
      <c r="J174" s="397"/>
      <c r="K174" s="398"/>
      <c r="L174" s="394">
        <f t="shared" si="58"/>
        <v>0</v>
      </c>
      <c r="M174" s="399"/>
      <c r="N174" s="399"/>
      <c r="O174" s="394">
        <f>O171</f>
        <v>0</v>
      </c>
      <c r="P174" s="382"/>
    </row>
    <row r="175" spans="1:20" ht="18.600000000000001" customHeight="1" x14ac:dyDescent="0.25">
      <c r="A175" s="451"/>
      <c r="B175" s="881"/>
      <c r="C175" s="874" t="s">
        <v>182</v>
      </c>
      <c r="D175" s="867"/>
      <c r="E175" s="394">
        <f t="shared" si="56"/>
        <v>0</v>
      </c>
      <c r="F175" s="395"/>
      <c r="G175" s="395"/>
      <c r="H175" s="394">
        <f>H171</f>
        <v>0</v>
      </c>
      <c r="I175" s="396">
        <f t="shared" si="57"/>
        <v>0</v>
      </c>
      <c r="J175" s="397"/>
      <c r="K175" s="398"/>
      <c r="L175" s="394">
        <f t="shared" si="58"/>
        <v>0</v>
      </c>
      <c r="M175" s="399"/>
      <c r="N175" s="399"/>
      <c r="O175" s="394">
        <f>O171</f>
        <v>0</v>
      </c>
      <c r="P175" s="382"/>
    </row>
    <row r="176" spans="1:20" ht="18.600000000000001" customHeight="1" x14ac:dyDescent="0.25">
      <c r="A176" s="451"/>
      <c r="B176" s="881"/>
      <c r="C176" s="874" t="s">
        <v>182</v>
      </c>
      <c r="D176" s="867"/>
      <c r="E176" s="394">
        <f t="shared" si="56"/>
        <v>0</v>
      </c>
      <c r="F176" s="395"/>
      <c r="G176" s="395"/>
      <c r="H176" s="394">
        <f>H171</f>
        <v>0</v>
      </c>
      <c r="I176" s="396">
        <f t="shared" si="57"/>
        <v>0</v>
      </c>
      <c r="J176" s="397"/>
      <c r="K176" s="398"/>
      <c r="L176" s="394">
        <f t="shared" si="58"/>
        <v>0</v>
      </c>
      <c r="M176" s="399"/>
      <c r="N176" s="399"/>
      <c r="O176" s="394">
        <f>O171</f>
        <v>0</v>
      </c>
      <c r="P176" s="382"/>
    </row>
    <row r="177" spans="1:17" ht="18.600000000000001" customHeight="1" x14ac:dyDescent="0.25">
      <c r="A177" s="451" t="s">
        <v>165</v>
      </c>
      <c r="B177" s="405" t="s">
        <v>165</v>
      </c>
      <c r="C177" s="874" t="s">
        <v>183</v>
      </c>
      <c r="D177" s="867"/>
      <c r="E177" s="394">
        <f>F177*G177*H177</f>
        <v>0</v>
      </c>
      <c r="F177" s="395"/>
      <c r="G177" s="395"/>
      <c r="H177" s="394">
        <f>H171</f>
        <v>0</v>
      </c>
      <c r="I177" s="396">
        <f t="shared" si="57"/>
        <v>0</v>
      </c>
      <c r="J177" s="397"/>
      <c r="K177" s="398"/>
      <c r="L177" s="394">
        <f t="shared" si="58"/>
        <v>0</v>
      </c>
      <c r="M177" s="399"/>
      <c r="N177" s="399"/>
      <c r="O177" s="394">
        <f>O171</f>
        <v>0</v>
      </c>
      <c r="P177" s="382"/>
    </row>
    <row r="178" spans="1:17" ht="18.600000000000001" customHeight="1" x14ac:dyDescent="0.25">
      <c r="A178" s="451" t="s">
        <v>166</v>
      </c>
      <c r="B178" s="875" t="s">
        <v>166</v>
      </c>
      <c r="C178" s="876" t="s">
        <v>178</v>
      </c>
      <c r="D178" s="877"/>
      <c r="E178" s="400">
        <f>SUM(E179:E181)</f>
        <v>0</v>
      </c>
      <c r="F178" s="401"/>
      <c r="G178" s="402"/>
      <c r="H178" s="402"/>
      <c r="I178" s="406"/>
      <c r="J178" s="403"/>
      <c r="K178" s="404"/>
      <c r="L178" s="400">
        <f>SUM(L179:L181)</f>
        <v>0</v>
      </c>
      <c r="M178" s="401"/>
      <c r="N178" s="402"/>
      <c r="O178" s="402"/>
      <c r="P178" s="382"/>
    </row>
    <row r="179" spans="1:17" ht="18.600000000000001" customHeight="1" x14ac:dyDescent="0.25">
      <c r="A179" s="451"/>
      <c r="B179" s="879"/>
      <c r="C179" s="866" t="s">
        <v>184</v>
      </c>
      <c r="D179" s="867"/>
      <c r="E179" s="394">
        <f>F179*G179*H179</f>
        <v>0</v>
      </c>
      <c r="F179" s="395"/>
      <c r="G179" s="395"/>
      <c r="H179" s="394">
        <f>H171</f>
        <v>0</v>
      </c>
      <c r="I179" s="396">
        <f t="shared" ref="I179:I182" si="59">L179-E179</f>
        <v>0</v>
      </c>
      <c r="J179" s="397"/>
      <c r="K179" s="398"/>
      <c r="L179" s="394">
        <f t="shared" ref="L179:L182" si="60">M179*N179*O179</f>
        <v>0</v>
      </c>
      <c r="M179" s="399"/>
      <c r="N179" s="399"/>
      <c r="O179" s="394">
        <f>O171</f>
        <v>0</v>
      </c>
      <c r="P179" s="382"/>
    </row>
    <row r="180" spans="1:17" ht="18.600000000000001" customHeight="1" x14ac:dyDescent="0.25">
      <c r="A180" s="451"/>
      <c r="B180" s="879"/>
      <c r="C180" s="866" t="s">
        <v>185</v>
      </c>
      <c r="D180" s="867"/>
      <c r="E180" s="394">
        <f t="shared" ref="E180:E181" si="61">F180*G180*H180</f>
        <v>0</v>
      </c>
      <c r="F180" s="395"/>
      <c r="G180" s="395"/>
      <c r="H180" s="394">
        <f>H171</f>
        <v>0</v>
      </c>
      <c r="I180" s="396">
        <f t="shared" si="59"/>
        <v>0</v>
      </c>
      <c r="J180" s="397"/>
      <c r="K180" s="398"/>
      <c r="L180" s="394">
        <f t="shared" si="60"/>
        <v>0</v>
      </c>
      <c r="M180" s="399"/>
      <c r="N180" s="399"/>
      <c r="O180" s="394">
        <f>O171</f>
        <v>0</v>
      </c>
      <c r="P180" s="382"/>
    </row>
    <row r="181" spans="1:17" ht="18.600000000000001" customHeight="1" x14ac:dyDescent="0.25">
      <c r="A181" s="451"/>
      <c r="B181" s="879"/>
      <c r="C181" s="866" t="s">
        <v>179</v>
      </c>
      <c r="D181" s="867"/>
      <c r="E181" s="394">
        <f t="shared" si="61"/>
        <v>0</v>
      </c>
      <c r="F181" s="395"/>
      <c r="G181" s="395"/>
      <c r="H181" s="394">
        <f>H171</f>
        <v>0</v>
      </c>
      <c r="I181" s="396">
        <f t="shared" si="59"/>
        <v>0</v>
      </c>
      <c r="J181" s="397"/>
      <c r="K181" s="398"/>
      <c r="L181" s="394">
        <f t="shared" si="60"/>
        <v>0</v>
      </c>
      <c r="M181" s="399"/>
      <c r="N181" s="399"/>
      <c r="O181" s="394">
        <f>O171</f>
        <v>0</v>
      </c>
      <c r="P181" s="382"/>
    </row>
    <row r="182" spans="1:17" ht="18.600000000000001" customHeight="1" x14ac:dyDescent="0.25">
      <c r="A182" s="451" t="s">
        <v>167</v>
      </c>
      <c r="B182" s="407" t="s">
        <v>167</v>
      </c>
      <c r="C182" s="874" t="s">
        <v>186</v>
      </c>
      <c r="D182" s="867"/>
      <c r="E182" s="394">
        <f>F182*G182*H182</f>
        <v>0</v>
      </c>
      <c r="F182" s="395"/>
      <c r="G182" s="395"/>
      <c r="H182" s="394">
        <f>H171</f>
        <v>0</v>
      </c>
      <c r="I182" s="396">
        <f t="shared" si="59"/>
        <v>0</v>
      </c>
      <c r="J182" s="397"/>
      <c r="K182" s="398"/>
      <c r="L182" s="394">
        <f t="shared" si="60"/>
        <v>0</v>
      </c>
      <c r="M182" s="399"/>
      <c r="N182" s="399"/>
      <c r="O182" s="394">
        <f>O171</f>
        <v>0</v>
      </c>
      <c r="P182" s="382"/>
    </row>
    <row r="183" spans="1:17" ht="18.600000000000001" customHeight="1" x14ac:dyDescent="0.25">
      <c r="A183" s="451" t="s">
        <v>168</v>
      </c>
      <c r="B183" s="875" t="s">
        <v>168</v>
      </c>
      <c r="C183" s="876" t="s">
        <v>178</v>
      </c>
      <c r="D183" s="877"/>
      <c r="E183" s="400">
        <f>SUM(E184:E186)</f>
        <v>0</v>
      </c>
      <c r="F183" s="401"/>
      <c r="G183" s="402"/>
      <c r="H183" s="402"/>
      <c r="I183" s="406"/>
      <c r="J183" s="403"/>
      <c r="K183" s="404"/>
      <c r="L183" s="400">
        <f>SUM(L184:L186)</f>
        <v>0</v>
      </c>
      <c r="M183" s="401"/>
      <c r="N183" s="402"/>
      <c r="O183" s="402"/>
      <c r="P183" s="382"/>
    </row>
    <row r="184" spans="1:17" ht="18.600000000000001" customHeight="1" x14ac:dyDescent="0.25">
      <c r="A184" s="451"/>
      <c r="B184" s="875"/>
      <c r="C184" s="866" t="s">
        <v>187</v>
      </c>
      <c r="D184" s="867"/>
      <c r="E184" s="394">
        <f t="shared" ref="E184:E186" si="62">F184*G184*H184</f>
        <v>0</v>
      </c>
      <c r="F184" s="395"/>
      <c r="G184" s="395"/>
      <c r="H184" s="394">
        <f>H171</f>
        <v>0</v>
      </c>
      <c r="I184" s="396">
        <f t="shared" ref="I184:I187" si="63">L184-E184</f>
        <v>0</v>
      </c>
      <c r="J184" s="397"/>
      <c r="K184" s="398"/>
      <c r="L184" s="394">
        <f t="shared" ref="L184:L187" si="64">M184*N184*O184</f>
        <v>0</v>
      </c>
      <c r="M184" s="399"/>
      <c r="N184" s="399"/>
      <c r="O184" s="394">
        <f>O171</f>
        <v>0</v>
      </c>
      <c r="P184" s="382"/>
    </row>
    <row r="185" spans="1:17" ht="18.600000000000001" customHeight="1" x14ac:dyDescent="0.25">
      <c r="A185" s="451"/>
      <c r="B185" s="875"/>
      <c r="C185" s="866" t="s">
        <v>188</v>
      </c>
      <c r="D185" s="867"/>
      <c r="E185" s="394">
        <f t="shared" si="62"/>
        <v>0</v>
      </c>
      <c r="F185" s="395"/>
      <c r="G185" s="395"/>
      <c r="H185" s="394">
        <f>H171</f>
        <v>0</v>
      </c>
      <c r="I185" s="396">
        <f t="shared" si="63"/>
        <v>0</v>
      </c>
      <c r="J185" s="397"/>
      <c r="K185" s="398"/>
      <c r="L185" s="394">
        <f t="shared" si="64"/>
        <v>0</v>
      </c>
      <c r="M185" s="399"/>
      <c r="N185" s="399"/>
      <c r="O185" s="394">
        <f>O171</f>
        <v>0</v>
      </c>
      <c r="P185" s="382"/>
    </row>
    <row r="186" spans="1:17" ht="18.600000000000001" customHeight="1" x14ac:dyDescent="0.25">
      <c r="A186" s="451"/>
      <c r="B186" s="875"/>
      <c r="C186" s="866" t="s">
        <v>179</v>
      </c>
      <c r="D186" s="867"/>
      <c r="E186" s="394">
        <f t="shared" si="62"/>
        <v>0</v>
      </c>
      <c r="F186" s="395"/>
      <c r="G186" s="395"/>
      <c r="H186" s="394">
        <f>H171</f>
        <v>0</v>
      </c>
      <c r="I186" s="396">
        <f t="shared" si="63"/>
        <v>0</v>
      </c>
      <c r="J186" s="397"/>
      <c r="K186" s="398"/>
      <c r="L186" s="394">
        <f t="shared" si="64"/>
        <v>0</v>
      </c>
      <c r="M186" s="399"/>
      <c r="N186" s="399"/>
      <c r="O186" s="394">
        <f>O171</f>
        <v>0</v>
      </c>
      <c r="P186" s="382"/>
    </row>
    <row r="187" spans="1:17" ht="18.600000000000001" customHeight="1" x14ac:dyDescent="0.25">
      <c r="A187" s="451" t="s">
        <v>169</v>
      </c>
      <c r="B187" s="405" t="s">
        <v>169</v>
      </c>
      <c r="C187" s="874" t="s">
        <v>189</v>
      </c>
      <c r="D187" s="867"/>
      <c r="E187" s="394">
        <f>F187*G187*H187</f>
        <v>0</v>
      </c>
      <c r="F187" s="395"/>
      <c r="G187" s="395"/>
      <c r="H187" s="394">
        <f>H171</f>
        <v>0</v>
      </c>
      <c r="I187" s="396">
        <f t="shared" si="63"/>
        <v>0</v>
      </c>
      <c r="J187" s="397"/>
      <c r="K187" s="398"/>
      <c r="L187" s="394">
        <f t="shared" si="64"/>
        <v>0</v>
      </c>
      <c r="M187" s="399"/>
      <c r="N187" s="399"/>
      <c r="O187" s="394">
        <f>O171</f>
        <v>0</v>
      </c>
      <c r="P187" s="382"/>
    </row>
    <row r="188" spans="1:17" ht="18.600000000000001" customHeight="1" x14ac:dyDescent="0.25">
      <c r="A188" s="451" t="s">
        <v>170</v>
      </c>
      <c r="B188" s="875" t="s">
        <v>170</v>
      </c>
      <c r="C188" s="876" t="s">
        <v>178</v>
      </c>
      <c r="D188" s="877"/>
      <c r="E188" s="400">
        <f>SUM(E189:E190)</f>
        <v>0</v>
      </c>
      <c r="F188" s="401"/>
      <c r="G188" s="402"/>
      <c r="H188" s="402"/>
      <c r="I188" s="406"/>
      <c r="J188" s="403"/>
      <c r="K188" s="404"/>
      <c r="L188" s="400">
        <f>SUM(L189:L190)</f>
        <v>0</v>
      </c>
      <c r="M188" s="401"/>
      <c r="N188" s="402"/>
      <c r="O188" s="402"/>
      <c r="P188" s="382"/>
    </row>
    <row r="189" spans="1:17" ht="18.600000000000001" customHeight="1" x14ac:dyDescent="0.25">
      <c r="A189" s="451"/>
      <c r="B189" s="878"/>
      <c r="C189" s="874" t="s">
        <v>170</v>
      </c>
      <c r="D189" s="867"/>
      <c r="E189" s="394">
        <f t="shared" ref="E189" si="65">F189*G189*H189</f>
        <v>0</v>
      </c>
      <c r="F189" s="395"/>
      <c r="G189" s="395"/>
      <c r="H189" s="394">
        <f>H171</f>
        <v>0</v>
      </c>
      <c r="I189" s="396">
        <f t="shared" ref="I189:I191" si="66">L189-E189</f>
        <v>0</v>
      </c>
      <c r="J189" s="397"/>
      <c r="K189" s="398"/>
      <c r="L189" s="394">
        <f t="shared" ref="L189:L191" si="67">M189*N189*O189</f>
        <v>0</v>
      </c>
      <c r="M189" s="399"/>
      <c r="N189" s="399"/>
      <c r="O189" s="394">
        <f>O171</f>
        <v>0</v>
      </c>
      <c r="P189" s="382"/>
    </row>
    <row r="190" spans="1:17" ht="18.600000000000001" customHeight="1" x14ac:dyDescent="0.25">
      <c r="A190" s="451"/>
      <c r="B190" s="878"/>
      <c r="C190" s="874" t="s">
        <v>190</v>
      </c>
      <c r="D190" s="867"/>
      <c r="E190" s="394">
        <f>F190*G190*H190</f>
        <v>0</v>
      </c>
      <c r="F190" s="395"/>
      <c r="G190" s="395"/>
      <c r="H190" s="394">
        <f>H171</f>
        <v>0</v>
      </c>
      <c r="I190" s="396">
        <f t="shared" si="66"/>
        <v>0</v>
      </c>
      <c r="J190" s="397"/>
      <c r="K190" s="398"/>
      <c r="L190" s="394">
        <f t="shared" si="67"/>
        <v>0</v>
      </c>
      <c r="M190" s="399"/>
      <c r="N190" s="399"/>
      <c r="O190" s="394">
        <f>O171</f>
        <v>0</v>
      </c>
      <c r="P190" s="382"/>
    </row>
    <row r="191" spans="1:17" ht="18.600000000000001" customHeight="1" x14ac:dyDescent="0.25">
      <c r="A191" s="451" t="s">
        <v>171</v>
      </c>
      <c r="B191" s="405" t="s">
        <v>171</v>
      </c>
      <c r="C191" s="874" t="s">
        <v>191</v>
      </c>
      <c r="D191" s="867"/>
      <c r="E191" s="394">
        <f>F191*G191*H191</f>
        <v>0</v>
      </c>
      <c r="F191" s="395"/>
      <c r="G191" s="395"/>
      <c r="H191" s="394">
        <f>H171</f>
        <v>0</v>
      </c>
      <c r="I191" s="396">
        <f t="shared" si="66"/>
        <v>0</v>
      </c>
      <c r="J191" s="397"/>
      <c r="K191" s="398"/>
      <c r="L191" s="394">
        <f t="shared" si="67"/>
        <v>0</v>
      </c>
      <c r="M191" s="399"/>
      <c r="N191" s="399"/>
      <c r="O191" s="394">
        <f>O171</f>
        <v>0</v>
      </c>
      <c r="P191" s="382"/>
      <c r="Q191" s="371" t="s">
        <v>256</v>
      </c>
    </row>
    <row r="192" spans="1:17" ht="18.600000000000001" customHeight="1" x14ac:dyDescent="0.25">
      <c r="A192" s="451" t="s">
        <v>172</v>
      </c>
      <c r="B192" s="875" t="s">
        <v>172</v>
      </c>
      <c r="C192" s="876" t="s">
        <v>178</v>
      </c>
      <c r="D192" s="877"/>
      <c r="E192" s="400">
        <f>SUM(E193:E195)</f>
        <v>0</v>
      </c>
      <c r="F192" s="401"/>
      <c r="G192" s="402"/>
      <c r="H192" s="402"/>
      <c r="I192" s="406"/>
      <c r="J192" s="403"/>
      <c r="K192" s="404"/>
      <c r="L192" s="400">
        <f>SUM(L193:L195)</f>
        <v>0</v>
      </c>
      <c r="M192" s="401"/>
      <c r="N192" s="402"/>
      <c r="O192" s="402"/>
      <c r="P192" s="382"/>
    </row>
    <row r="193" spans="1:16" ht="18.600000000000001" customHeight="1" x14ac:dyDescent="0.25">
      <c r="A193" s="451"/>
      <c r="B193" s="875"/>
      <c r="C193" s="866" t="s">
        <v>192</v>
      </c>
      <c r="D193" s="867"/>
      <c r="E193" s="394">
        <f t="shared" ref="E193:E195" si="68">F193*G193*H193</f>
        <v>0</v>
      </c>
      <c r="F193" s="395"/>
      <c r="G193" s="395"/>
      <c r="H193" s="394">
        <f>H171</f>
        <v>0</v>
      </c>
      <c r="I193" s="396">
        <f t="shared" ref="I193:I196" si="69">L193-E193</f>
        <v>0</v>
      </c>
      <c r="J193" s="397"/>
      <c r="K193" s="398"/>
      <c r="L193" s="394">
        <f t="shared" ref="L193:L196" si="70">M193*N193*O193</f>
        <v>0</v>
      </c>
      <c r="M193" s="399"/>
      <c r="N193" s="399"/>
      <c r="O193" s="394">
        <f>O171</f>
        <v>0</v>
      </c>
      <c r="P193" s="382"/>
    </row>
    <row r="194" spans="1:16" ht="18.600000000000001" customHeight="1" x14ac:dyDescent="0.25">
      <c r="A194" s="451"/>
      <c r="B194" s="875"/>
      <c r="C194" s="866" t="s">
        <v>193</v>
      </c>
      <c r="D194" s="867"/>
      <c r="E194" s="394">
        <f t="shared" si="68"/>
        <v>0</v>
      </c>
      <c r="F194" s="395"/>
      <c r="G194" s="395"/>
      <c r="H194" s="394">
        <f>H171</f>
        <v>0</v>
      </c>
      <c r="I194" s="396">
        <f t="shared" si="69"/>
        <v>0</v>
      </c>
      <c r="J194" s="397"/>
      <c r="K194" s="398"/>
      <c r="L194" s="394">
        <f t="shared" si="70"/>
        <v>0</v>
      </c>
      <c r="M194" s="399"/>
      <c r="N194" s="399"/>
      <c r="O194" s="394">
        <f>O171</f>
        <v>0</v>
      </c>
      <c r="P194" s="382"/>
    </row>
    <row r="195" spans="1:16" ht="18.600000000000001" customHeight="1" x14ac:dyDescent="0.25">
      <c r="A195" s="451"/>
      <c r="B195" s="875"/>
      <c r="C195" s="866" t="s">
        <v>179</v>
      </c>
      <c r="D195" s="867"/>
      <c r="E195" s="394">
        <f t="shared" si="68"/>
        <v>0</v>
      </c>
      <c r="F195" s="395"/>
      <c r="G195" s="395"/>
      <c r="H195" s="394">
        <f>H171</f>
        <v>0</v>
      </c>
      <c r="I195" s="396">
        <f t="shared" si="69"/>
        <v>0</v>
      </c>
      <c r="J195" s="397"/>
      <c r="K195" s="398"/>
      <c r="L195" s="394">
        <f t="shared" si="70"/>
        <v>0</v>
      </c>
      <c r="M195" s="399"/>
      <c r="N195" s="399"/>
      <c r="O195" s="394">
        <f>O171</f>
        <v>0</v>
      </c>
      <c r="P195" s="382"/>
    </row>
    <row r="196" spans="1:16" ht="18.600000000000001" customHeight="1" x14ac:dyDescent="0.25">
      <c r="A196" s="451" t="s">
        <v>173</v>
      </c>
      <c r="B196" s="405" t="s">
        <v>173</v>
      </c>
      <c r="C196" s="866" t="s">
        <v>194</v>
      </c>
      <c r="D196" s="867"/>
      <c r="E196" s="394">
        <f>F196*G196*H196</f>
        <v>0</v>
      </c>
      <c r="F196" s="395"/>
      <c r="G196" s="395"/>
      <c r="H196" s="394">
        <f>H171</f>
        <v>0</v>
      </c>
      <c r="I196" s="396">
        <f t="shared" si="69"/>
        <v>0</v>
      </c>
      <c r="J196" s="397"/>
      <c r="K196" s="398"/>
      <c r="L196" s="614">
        <f t="shared" si="70"/>
        <v>0</v>
      </c>
      <c r="M196" s="399"/>
      <c r="N196" s="399"/>
      <c r="O196" s="394">
        <f>O171</f>
        <v>0</v>
      </c>
      <c r="P196" s="382"/>
    </row>
    <row r="197" spans="1:16" s="415" customFormat="1" ht="18.600000000000001" customHeight="1" x14ac:dyDescent="0.25">
      <c r="B197" s="868" t="s">
        <v>196</v>
      </c>
      <c r="C197" s="869"/>
      <c r="D197" s="870"/>
      <c r="E197" s="408">
        <f>SUM(E171,E172,E177,E178,E182,E183,E187,E188,E191,E192,E196)</f>
        <v>0</v>
      </c>
      <c r="F197" s="401"/>
      <c r="G197" s="409"/>
      <c r="H197" s="410"/>
      <c r="I197" s="411"/>
      <c r="J197" s="412"/>
      <c r="K197" s="413"/>
      <c r="L197" s="408">
        <f>SUM(L171,L172,L177,L178,L182,L183,L187,L188,L191,L192,L196)</f>
        <v>0</v>
      </c>
      <c r="M197" s="401"/>
      <c r="N197" s="409"/>
      <c r="O197" s="410"/>
      <c r="P197" s="414"/>
    </row>
    <row r="198" spans="1:16" ht="16.8" customHeight="1" outlineLevel="1" x14ac:dyDescent="0.25">
      <c r="B198" s="871" t="s">
        <v>264</v>
      </c>
      <c r="C198" s="872" t="s">
        <v>201</v>
      </c>
      <c r="D198" s="873"/>
      <c r="E198" s="416">
        <f t="shared" ref="E198" si="71">F198*G198*H198</f>
        <v>0</v>
      </c>
      <c r="F198" s="417"/>
      <c r="G198" s="417"/>
      <c r="H198" s="394">
        <f>H171</f>
        <v>0</v>
      </c>
      <c r="I198" s="396">
        <f t="shared" ref="I198:I200" si="72">L198-E198</f>
        <v>0</v>
      </c>
      <c r="J198" s="397"/>
      <c r="K198" s="398"/>
      <c r="L198" s="394">
        <f t="shared" ref="L198:L200" si="73">M198*N198*O198</f>
        <v>0</v>
      </c>
      <c r="M198" s="399"/>
      <c r="N198" s="399"/>
      <c r="O198" s="394">
        <f>O171</f>
        <v>0</v>
      </c>
      <c r="P198" s="382"/>
    </row>
    <row r="199" spans="1:16" ht="16.8" customHeight="1" outlineLevel="1" x14ac:dyDescent="0.25">
      <c r="B199" s="871"/>
      <c r="C199" s="872" t="s">
        <v>200</v>
      </c>
      <c r="D199" s="873"/>
      <c r="E199" s="416">
        <f>F199*G199*H199</f>
        <v>0</v>
      </c>
      <c r="F199" s="417"/>
      <c r="G199" s="417"/>
      <c r="H199" s="394">
        <f>H171</f>
        <v>0</v>
      </c>
      <c r="I199" s="396">
        <f t="shared" si="72"/>
        <v>0</v>
      </c>
      <c r="J199" s="397"/>
      <c r="K199" s="398"/>
      <c r="L199" s="394">
        <f t="shared" si="73"/>
        <v>0</v>
      </c>
      <c r="M199" s="399"/>
      <c r="N199" s="399"/>
      <c r="O199" s="394">
        <f>O171</f>
        <v>0</v>
      </c>
      <c r="P199" s="382"/>
    </row>
    <row r="200" spans="1:16" ht="16.8" customHeight="1" outlineLevel="1" x14ac:dyDescent="0.25">
      <c r="B200" s="871"/>
      <c r="C200" s="872" t="s">
        <v>197</v>
      </c>
      <c r="D200" s="873"/>
      <c r="E200" s="416">
        <f t="shared" ref="E200" si="74">F200*G200*H200</f>
        <v>0</v>
      </c>
      <c r="F200" s="417"/>
      <c r="G200" s="417"/>
      <c r="H200" s="394">
        <f>H171</f>
        <v>0</v>
      </c>
      <c r="I200" s="396">
        <f t="shared" si="72"/>
        <v>0</v>
      </c>
      <c r="J200" s="397"/>
      <c r="K200" s="398"/>
      <c r="L200" s="394">
        <f t="shared" si="73"/>
        <v>0</v>
      </c>
      <c r="M200" s="399"/>
      <c r="N200" s="399">
        <v>0</v>
      </c>
      <c r="O200" s="394">
        <f>O171</f>
        <v>0</v>
      </c>
      <c r="P200" s="382"/>
    </row>
    <row r="201" spans="1:16" s="415" customFormat="1" ht="18.600000000000001" customHeight="1" outlineLevel="1" thickBot="1" x14ac:dyDescent="0.3">
      <c r="B201" s="860" t="s">
        <v>265</v>
      </c>
      <c r="C201" s="861"/>
      <c r="D201" s="862"/>
      <c r="E201" s="418">
        <f>SUM(E198:E200)</f>
        <v>0</v>
      </c>
      <c r="F201" s="419"/>
      <c r="G201" s="420"/>
      <c r="H201" s="421"/>
      <c r="I201" s="422"/>
      <c r="J201" s="423"/>
      <c r="K201" s="424"/>
      <c r="L201" s="418">
        <f>SUM(L198:L200)</f>
        <v>0</v>
      </c>
      <c r="M201" s="419"/>
      <c r="N201" s="420"/>
      <c r="O201" s="421"/>
      <c r="P201" s="414"/>
    </row>
    <row r="202" spans="1:16" ht="21" customHeight="1" thickBot="1" x14ac:dyDescent="0.3">
      <c r="B202" s="863" t="s">
        <v>254</v>
      </c>
      <c r="C202" s="864"/>
      <c r="D202" s="865" t="s">
        <v>255</v>
      </c>
      <c r="E202" s="857"/>
      <c r="F202" s="857"/>
      <c r="G202" s="857"/>
      <c r="H202" s="857"/>
      <c r="I202" s="857"/>
      <c r="J202" s="857"/>
      <c r="K202" s="857"/>
      <c r="L202" s="858"/>
      <c r="M202" s="858"/>
      <c r="N202" s="858"/>
      <c r="O202" s="859"/>
      <c r="P202" s="382"/>
    </row>
    <row r="203" spans="1:16" x14ac:dyDescent="0.25">
      <c r="B203" s="303" t="s">
        <v>266</v>
      </c>
      <c r="E203" s="425">
        <f>(E197-E196)*0.05</f>
        <v>0</v>
      </c>
      <c r="F203" s="303"/>
      <c r="G203" s="303"/>
      <c r="H203" s="426"/>
      <c r="L203" s="425">
        <f>(L197-L196)*0.05</f>
        <v>0</v>
      </c>
      <c r="P203" s="382"/>
    </row>
    <row r="204" spans="1:16" x14ac:dyDescent="0.25">
      <c r="B204" s="303"/>
      <c r="E204" s="427" t="str">
        <f>IF(E196&lt;=E203,"O.K","Review")</f>
        <v>O.K</v>
      </c>
      <c r="F204" s="303"/>
      <c r="G204" s="303"/>
      <c r="L204" s="427" t="str">
        <f>IF(L196&lt;=L203,"O.K","Review")</f>
        <v>O.K</v>
      </c>
      <c r="P204" s="382"/>
    </row>
    <row r="205" spans="1:16" x14ac:dyDescent="0.25">
      <c r="B205" s="303"/>
      <c r="E205" s="427"/>
      <c r="F205" s="303"/>
      <c r="G205" s="303"/>
      <c r="L205" s="427"/>
      <c r="P205" s="382"/>
    </row>
    <row r="206" spans="1:16" s="428" customFormat="1" ht="25.5" customHeight="1" x14ac:dyDescent="0.25">
      <c r="B206" s="429" t="str">
        <f>정부지원금!$B$29</f>
        <v>성명 :                  (서명)</v>
      </c>
      <c r="C206" s="429"/>
      <c r="E206" s="429" t="str">
        <f>정부지원금!$E$29</f>
        <v>성명 :                  (서명)</v>
      </c>
      <c r="F206" s="430"/>
      <c r="H206" s="429" t="str">
        <f>정부지원금!$G$29</f>
        <v>성명 :                  (서명)</v>
      </c>
      <c r="K206" s="430" t="str">
        <f>정부지원금!$I$29</f>
        <v>성명 :                  (서명)</v>
      </c>
      <c r="N206" s="430" t="str">
        <f>정부지원금!$K$29</f>
        <v>성명 :                  (서명)</v>
      </c>
      <c r="P206" s="382"/>
    </row>
    <row r="207" spans="1:16" s="428" customFormat="1" ht="25.5" customHeight="1" x14ac:dyDescent="0.25">
      <c r="B207" s="429" t="str">
        <f>정부지원금!$B$30</f>
        <v>성명 :                  (서명)</v>
      </c>
      <c r="C207" s="429"/>
      <c r="E207" s="429" t="str">
        <f>정부지원금!$E$30</f>
        <v>성명 :                  (서명)</v>
      </c>
      <c r="F207" s="430"/>
      <c r="H207" s="429" t="str">
        <f>정부지원금!$G$30</f>
        <v>성명 :                  (서명)</v>
      </c>
      <c r="K207" s="430" t="str">
        <f>정부지원금!$I$30</f>
        <v>성명 :                  (서명)</v>
      </c>
      <c r="N207" s="430" t="str">
        <f>정부지원금!$K$30</f>
        <v>성명 :                  (서명)</v>
      </c>
      <c r="P207" s="382"/>
    </row>
    <row r="209" spans="1:20" ht="43.5" customHeight="1" x14ac:dyDescent="0.25">
      <c r="B209" s="372" t="s">
        <v>262</v>
      </c>
      <c r="C209" s="373"/>
      <c r="D209" s="373"/>
      <c r="E209" s="373"/>
      <c r="F209" s="373"/>
      <c r="G209" s="373"/>
      <c r="H209" s="373"/>
      <c r="I209" s="373"/>
      <c r="J209" s="373"/>
      <c r="K209" s="373"/>
      <c r="L209" s="373"/>
      <c r="M209" s="373"/>
      <c r="N209" s="373"/>
      <c r="O209" s="373"/>
      <c r="P209" s="373"/>
      <c r="Q209" s="373"/>
      <c r="R209" s="373"/>
    </row>
    <row r="210" spans="1:20" ht="21.6" customHeight="1" x14ac:dyDescent="0.25">
      <c r="B210" s="942" t="str">
        <f>INDEX('훈련비용 조정내역표'!$C$10:$C$60,MATCH(F212,'훈련비용 조정내역표'!$B$10:$B$60,0),0)</f>
        <v>승인</v>
      </c>
      <c r="C210" s="942"/>
      <c r="D210" s="374"/>
      <c r="E210" s="375"/>
      <c r="F210" s="375"/>
      <c r="G210" s="376"/>
      <c r="H210" s="383" t="s">
        <v>247</v>
      </c>
      <c r="I210" s="378">
        <f>INDEX('훈련비용 조정내역표'!$G$10:$G$60,MATCH(F212,'훈련비용 조정내역표'!$B$10:$B$60,0),0)</f>
        <v>0</v>
      </c>
      <c r="J210" s="383" t="s">
        <v>248</v>
      </c>
      <c r="K210" s="605">
        <f>INT(IFERROR($J215/($B214*$E214*$B217),))</f>
        <v>0</v>
      </c>
      <c r="L210" s="435" t="e">
        <f>K210/$I210</f>
        <v>#DIV/0!</v>
      </c>
      <c r="M210" s="436" t="s">
        <v>249</v>
      </c>
      <c r="N210" s="605">
        <f>INT(IFERROR($N215/($D214*$G214*$D217),))</f>
        <v>0</v>
      </c>
      <c r="O210" s="435" t="e">
        <f>N210/$I210</f>
        <v>#DIV/0!</v>
      </c>
      <c r="P210" s="373"/>
      <c r="Q210" s="373"/>
      <c r="R210" s="373"/>
    </row>
    <row r="211" spans="1:20" ht="21.6" customHeight="1" x14ac:dyDescent="0.25">
      <c r="B211" s="379" t="s">
        <v>229</v>
      </c>
      <c r="C211" s="881" t="s">
        <v>230</v>
      </c>
      <c r="D211" s="881"/>
      <c r="E211" s="881"/>
      <c r="F211" s="377" t="s">
        <v>231</v>
      </c>
      <c r="G211" s="380" t="s">
        <v>233</v>
      </c>
      <c r="H211" s="943" t="s">
        <v>250</v>
      </c>
      <c r="I211" s="944"/>
      <c r="J211" s="944"/>
      <c r="K211" s="944"/>
      <c r="L211" s="944"/>
      <c r="M211" s="944"/>
      <c r="N211" s="944"/>
      <c r="O211" s="945"/>
      <c r="P211" s="373"/>
      <c r="Q211" s="373"/>
      <c r="R211" s="373"/>
    </row>
    <row r="212" spans="1:20" ht="21.6" customHeight="1" thickBot="1" x14ac:dyDescent="0.3">
      <c r="B212" s="621" t="str">
        <f>일반사항!$E$6</f>
        <v>부산</v>
      </c>
      <c r="C212" s="937">
        <f>일반사항!$E$7</f>
        <v>0</v>
      </c>
      <c r="D212" s="937"/>
      <c r="E212" s="937"/>
      <c r="F212" s="665">
        <f>'훈련비용 조정내역표'!$B$14</f>
        <v>5</v>
      </c>
      <c r="G212" s="381">
        <f>INDEX('훈련비용 조정내역표'!$H$10:$H$60,MATCH(F212,'훈련비용 조정내역표'!$B$10:$B$60,0),0)</f>
        <v>0</v>
      </c>
      <c r="H212" s="937">
        <f>INDEX('훈련비용 조정내역표'!$D$10:$D$60,MATCH(F212,'훈련비용 조정내역표'!$B$10:$B$60,0),0)</f>
        <v>0</v>
      </c>
      <c r="I212" s="937"/>
      <c r="J212" s="937"/>
      <c r="K212" s="937"/>
      <c r="L212" s="434" t="str">
        <f>IF(E214=G214,"◯ 적합","◯ 변경")</f>
        <v>◯ 적합</v>
      </c>
      <c r="M212" s="938">
        <f>INDEX('훈련비용 조정내역표'!$E$10:$E$60,MATCH(F212,'훈련비용 조정내역표'!$B$10:$B$60,0),0)</f>
        <v>0</v>
      </c>
      <c r="N212" s="938"/>
      <c r="O212" s="938"/>
      <c r="P212" s="373"/>
      <c r="Q212" s="373"/>
      <c r="R212" s="373"/>
    </row>
    <row r="213" spans="1:20" ht="21.6" customHeight="1" thickTop="1" x14ac:dyDescent="0.25">
      <c r="B213" s="939" t="s">
        <v>106</v>
      </c>
      <c r="C213" s="939"/>
      <c r="D213" s="939"/>
      <c r="E213" s="939" t="s">
        <v>163</v>
      </c>
      <c r="F213" s="939"/>
      <c r="G213" s="940"/>
      <c r="H213" s="941" t="s">
        <v>243</v>
      </c>
      <c r="I213" s="939"/>
      <c r="J213" s="939"/>
      <c r="K213" s="939"/>
      <c r="L213" s="939" t="s">
        <v>246</v>
      </c>
      <c r="M213" s="939"/>
      <c r="N213" s="939"/>
      <c r="O213" s="939"/>
      <c r="P213" s="373"/>
      <c r="Q213" s="373"/>
      <c r="R213" s="373"/>
      <c r="T213" s="382"/>
    </row>
    <row r="214" spans="1:20" ht="21.6" customHeight="1" x14ac:dyDescent="0.25">
      <c r="B214" s="915">
        <f>INDEX('훈련비용 조정내역표'!$O$10:$O$60,MATCH(F212,'훈련비용 조정내역표'!$B$10:$B$60,0),0)</f>
        <v>0</v>
      </c>
      <c r="C214" s="917" t="str">
        <f>IF(B214=D214,"◯ 적합","◯ 변경")</f>
        <v>◯ 적합</v>
      </c>
      <c r="D214" s="918">
        <f>INDEX('훈련비용 조정내역표'!$Y$10:$Y$60,MATCH(F212,'훈련비용 조정내역표'!$B$10:$B$60,0),0)</f>
        <v>0</v>
      </c>
      <c r="E214" s="915">
        <f>INDEX('훈련비용 조정내역표'!$N$10:$N$60,MATCH(F212,'훈련비용 조정내역표'!$B$10:$B$60,0),0)</f>
        <v>0</v>
      </c>
      <c r="F214" s="917" t="str">
        <f>IF(E214=G214,"◯ 적합","◯ 변경")</f>
        <v>◯ 적합</v>
      </c>
      <c r="G214" s="921">
        <f>INDEX('훈련비용 조정내역표'!$X$10:$X$60,MATCH(F212,'훈련비용 조정내역표'!$B$10:$B$60,0),0)</f>
        <v>0</v>
      </c>
      <c r="H214" s="934" t="s">
        <v>36</v>
      </c>
      <c r="I214" s="926"/>
      <c r="J214" s="935">
        <f>J215+J216+J217+J218</f>
        <v>0</v>
      </c>
      <c r="K214" s="935"/>
      <c r="L214" s="926" t="s">
        <v>36</v>
      </c>
      <c r="M214" s="926"/>
      <c r="N214" s="935">
        <f>N215+N216+N217+N218</f>
        <v>0</v>
      </c>
      <c r="O214" s="935"/>
      <c r="P214" s="373"/>
      <c r="Q214" s="373"/>
      <c r="R214" s="373"/>
      <c r="T214" s="382"/>
    </row>
    <row r="215" spans="1:20" ht="21.6" customHeight="1" x14ac:dyDescent="0.25">
      <c r="A215" s="371" t="str">
        <f>F212&amp;"훈련비금액"</f>
        <v>5훈련비금액</v>
      </c>
      <c r="B215" s="915"/>
      <c r="C215" s="917"/>
      <c r="D215" s="918"/>
      <c r="E215" s="915"/>
      <c r="F215" s="917"/>
      <c r="G215" s="921"/>
      <c r="H215" s="929" t="s">
        <v>263</v>
      </c>
      <c r="I215" s="932"/>
      <c r="J215" s="936">
        <f>E249</f>
        <v>0</v>
      </c>
      <c r="K215" s="936"/>
      <c r="L215" s="932" t="s">
        <v>263</v>
      </c>
      <c r="M215" s="932"/>
      <c r="N215" s="936">
        <f>L249</f>
        <v>0</v>
      </c>
      <c r="O215" s="936"/>
      <c r="P215" s="373"/>
      <c r="Q215" s="373"/>
      <c r="R215" s="373"/>
      <c r="T215" s="382"/>
    </row>
    <row r="216" spans="1:20" ht="21.6" customHeight="1" x14ac:dyDescent="0.25">
      <c r="A216" s="371" t="str">
        <f>F212&amp;"숙식비"</f>
        <v>5숙식비</v>
      </c>
      <c r="B216" s="926" t="s">
        <v>236</v>
      </c>
      <c r="C216" s="926"/>
      <c r="D216" s="926"/>
      <c r="E216" s="926" t="s">
        <v>237</v>
      </c>
      <c r="F216" s="926"/>
      <c r="G216" s="927"/>
      <c r="H216" s="928" t="s">
        <v>342</v>
      </c>
      <c r="I216" s="384" t="s">
        <v>244</v>
      </c>
      <c r="J216" s="923">
        <f>E250</f>
        <v>0</v>
      </c>
      <c r="K216" s="923"/>
      <c r="L216" s="931" t="s">
        <v>342</v>
      </c>
      <c r="M216" s="384" t="s">
        <v>244</v>
      </c>
      <c r="N216" s="914">
        <f>L250</f>
        <v>0</v>
      </c>
      <c r="O216" s="914"/>
      <c r="P216" s="373"/>
      <c r="Q216" s="373"/>
      <c r="R216" s="373"/>
      <c r="T216" s="382"/>
    </row>
    <row r="217" spans="1:20" ht="21.6" customHeight="1" x14ac:dyDescent="0.25">
      <c r="A217" s="371" t="str">
        <f>F212&amp;"식비"</f>
        <v>5식비</v>
      </c>
      <c r="B217" s="915">
        <f>INDEX('훈련비용 조정내역표'!$M$10:$M$60,MATCH(F212,'훈련비용 조정내역표'!$B$10:$B$60,0),0)</f>
        <v>0</v>
      </c>
      <c r="C217" s="917" t="str">
        <f>IF(B217=D217,"◯ 적합","◯ 변경")</f>
        <v>◯ 적합</v>
      </c>
      <c r="D217" s="918">
        <f>INDEX('훈련비용 조정내역표'!$W$10:$W$60,MATCH(F212,'훈련비용 조정내역표'!$B$10:$B$60,0),0)</f>
        <v>0</v>
      </c>
      <c r="E217" s="920">
        <f>INDEX('훈련비용 조정내역표'!$J$10:$J$60,MATCH(F212,'훈련비용 조정내역표'!$B$10:$B$60,0),0)</f>
        <v>0</v>
      </c>
      <c r="F217" s="917" t="str">
        <f>IF(E217=G217,"◯ 적합","◯ 변경")</f>
        <v>◯ 적합</v>
      </c>
      <c r="G217" s="921">
        <f>INDEX('훈련비용 조정내역표'!$K$10:$K$60,MATCH(F212,'훈련비용 조정내역표'!$B$10:$B$60,0),0)</f>
        <v>0</v>
      </c>
      <c r="H217" s="929"/>
      <c r="I217" s="384" t="s">
        <v>199</v>
      </c>
      <c r="J217" s="923">
        <f>E251</f>
        <v>0</v>
      </c>
      <c r="K217" s="923"/>
      <c r="L217" s="932"/>
      <c r="M217" s="384" t="s">
        <v>199</v>
      </c>
      <c r="N217" s="914">
        <f>L251</f>
        <v>0</v>
      </c>
      <c r="O217" s="914"/>
      <c r="P217" s="373"/>
      <c r="Q217" s="373"/>
      <c r="R217" s="373"/>
      <c r="T217" s="382"/>
    </row>
    <row r="218" spans="1:20" ht="21.6" customHeight="1" thickBot="1" x14ac:dyDescent="0.3">
      <c r="A218" s="371" t="str">
        <f>F212&amp;"수당 등"</f>
        <v>5수당 등</v>
      </c>
      <c r="B218" s="916"/>
      <c r="C218" s="917"/>
      <c r="D218" s="919"/>
      <c r="E218" s="916"/>
      <c r="F218" s="917"/>
      <c r="G218" s="922"/>
      <c r="H218" s="930"/>
      <c r="I218" s="385" t="s">
        <v>245</v>
      </c>
      <c r="J218" s="924">
        <f>E252</f>
        <v>0</v>
      </c>
      <c r="K218" s="924"/>
      <c r="L218" s="933"/>
      <c r="M218" s="385" t="s">
        <v>245</v>
      </c>
      <c r="N218" s="925">
        <f>L252</f>
        <v>0</v>
      </c>
      <c r="O218" s="925"/>
      <c r="P218" s="373"/>
      <c r="Q218" s="373"/>
      <c r="R218" s="373"/>
      <c r="T218" s="382"/>
    </row>
    <row r="219" spans="1:20" ht="21.6" customHeight="1" thickTop="1" thickBot="1" x14ac:dyDescent="0.3">
      <c r="B219" s="883" t="s">
        <v>238</v>
      </c>
      <c r="C219" s="883"/>
      <c r="D219" s="386">
        <f>INDEX('훈련비용 조정내역표'!$L$10:$L$60,MATCH(F212,'훈련비용 조정내역표'!$B$10:$B$60,0),0)</f>
        <v>0</v>
      </c>
      <c r="E219" s="883" t="s">
        <v>239</v>
      </c>
      <c r="F219" s="883"/>
      <c r="G219" s="387">
        <f>INDEX('훈련비용 조정내역표'!$V$10:$V$60,MATCH(F212,'훈련비용 조정내역표'!$B$10:$B$60,0),0)</f>
        <v>0</v>
      </c>
      <c r="H219" s="884" t="s">
        <v>240</v>
      </c>
      <c r="I219" s="884"/>
      <c r="J219" s="388" t="s">
        <v>241</v>
      </c>
      <c r="K219" s="389"/>
      <c r="L219" s="388" t="s">
        <v>242</v>
      </c>
      <c r="M219" s="390"/>
      <c r="N219" s="885"/>
      <c r="O219" s="885"/>
      <c r="P219" s="373"/>
      <c r="Q219" s="373"/>
      <c r="R219" s="373"/>
      <c r="T219" s="382"/>
    </row>
    <row r="220" spans="1:20" ht="21.6" customHeight="1" thickTop="1" x14ac:dyDescent="0.25">
      <c r="B220" s="886" t="s">
        <v>174</v>
      </c>
      <c r="C220" s="889" t="s">
        <v>175</v>
      </c>
      <c r="D220" s="890"/>
      <c r="E220" s="895" t="s">
        <v>251</v>
      </c>
      <c r="F220" s="896"/>
      <c r="G220" s="896"/>
      <c r="H220" s="896"/>
      <c r="I220" s="897" t="s">
        <v>252</v>
      </c>
      <c r="J220" s="898"/>
      <c r="K220" s="899"/>
      <c r="L220" s="906" t="s">
        <v>253</v>
      </c>
      <c r="M220" s="907"/>
      <c r="N220" s="907"/>
      <c r="O220" s="908"/>
      <c r="P220" s="382"/>
    </row>
    <row r="221" spans="1:20" ht="21.6" customHeight="1" x14ac:dyDescent="0.25">
      <c r="B221" s="887"/>
      <c r="C221" s="891"/>
      <c r="D221" s="892"/>
      <c r="E221" s="909" t="s">
        <v>176</v>
      </c>
      <c r="F221" s="911" t="s">
        <v>177</v>
      </c>
      <c r="G221" s="912"/>
      <c r="H221" s="913"/>
      <c r="I221" s="900"/>
      <c r="J221" s="901"/>
      <c r="K221" s="902"/>
      <c r="L221" s="909" t="s">
        <v>176</v>
      </c>
      <c r="M221" s="911" t="s">
        <v>177</v>
      </c>
      <c r="N221" s="912"/>
      <c r="O221" s="913"/>
      <c r="P221" s="382"/>
    </row>
    <row r="222" spans="1:20" ht="21.6" customHeight="1" x14ac:dyDescent="0.25">
      <c r="B222" s="888"/>
      <c r="C222" s="893"/>
      <c r="D222" s="894"/>
      <c r="E222" s="910"/>
      <c r="F222" s="392" t="s">
        <v>134</v>
      </c>
      <c r="G222" s="392" t="s">
        <v>195</v>
      </c>
      <c r="H222" s="392" t="s">
        <v>136</v>
      </c>
      <c r="I222" s="903"/>
      <c r="J222" s="904"/>
      <c r="K222" s="905"/>
      <c r="L222" s="910"/>
      <c r="M222" s="392" t="s">
        <v>134</v>
      </c>
      <c r="N222" s="392" t="s">
        <v>195</v>
      </c>
      <c r="O222" s="392" t="s">
        <v>136</v>
      </c>
      <c r="P222" s="382"/>
    </row>
    <row r="223" spans="1:20" ht="18.600000000000001" customHeight="1" x14ac:dyDescent="0.25">
      <c r="A223" s="451" t="s">
        <v>114</v>
      </c>
      <c r="B223" s="393" t="s">
        <v>114</v>
      </c>
      <c r="C223" s="880" t="s">
        <v>180</v>
      </c>
      <c r="D223" s="878"/>
      <c r="E223" s="613">
        <f>F223*G223*H223</f>
        <v>0</v>
      </c>
      <c r="F223" s="395"/>
      <c r="G223" s="395"/>
      <c r="H223" s="394">
        <f>B214</f>
        <v>0</v>
      </c>
      <c r="I223" s="396">
        <f>L223-E223</f>
        <v>0</v>
      </c>
      <c r="J223" s="397"/>
      <c r="K223" s="398"/>
      <c r="L223" s="613">
        <f>M223*N223*O223</f>
        <v>0</v>
      </c>
      <c r="M223" s="399"/>
      <c r="N223" s="399"/>
      <c r="O223" s="394">
        <f>D214</f>
        <v>0</v>
      </c>
      <c r="P223" s="382"/>
    </row>
    <row r="224" spans="1:20" ht="18.600000000000001" customHeight="1" x14ac:dyDescent="0.25">
      <c r="A224" s="451" t="s">
        <v>164</v>
      </c>
      <c r="B224" s="881" t="s">
        <v>164</v>
      </c>
      <c r="C224" s="876" t="s">
        <v>178</v>
      </c>
      <c r="D224" s="877"/>
      <c r="E224" s="400">
        <f>SUM(E225:E228)</f>
        <v>0</v>
      </c>
      <c r="F224" s="401"/>
      <c r="G224" s="402"/>
      <c r="H224" s="402"/>
      <c r="I224" s="396"/>
      <c r="J224" s="403"/>
      <c r="K224" s="404"/>
      <c r="L224" s="400">
        <f>SUM(L225:L228)</f>
        <v>0</v>
      </c>
      <c r="M224" s="401"/>
      <c r="N224" s="402"/>
      <c r="O224" s="402"/>
      <c r="P224" s="382"/>
    </row>
    <row r="225" spans="1:16" ht="18.600000000000001" customHeight="1" x14ac:dyDescent="0.25">
      <c r="A225" s="451"/>
      <c r="B225" s="881"/>
      <c r="C225" s="874" t="s">
        <v>181</v>
      </c>
      <c r="D225" s="882"/>
      <c r="E225" s="394">
        <f t="shared" ref="E225:E228" si="75">F225*G225*H225</f>
        <v>0</v>
      </c>
      <c r="F225" s="395"/>
      <c r="G225" s="395"/>
      <c r="H225" s="394">
        <f>H223</f>
        <v>0</v>
      </c>
      <c r="I225" s="396">
        <f t="shared" ref="I225:I229" si="76">L225-E225</f>
        <v>0</v>
      </c>
      <c r="J225" s="397"/>
      <c r="K225" s="398"/>
      <c r="L225" s="394">
        <f t="shared" ref="L225:L229" si="77">M225*N225*O225</f>
        <v>0</v>
      </c>
      <c r="M225" s="399"/>
      <c r="N225" s="399"/>
      <c r="O225" s="394">
        <f>O223</f>
        <v>0</v>
      </c>
      <c r="P225" s="382"/>
    </row>
    <row r="226" spans="1:16" ht="18.600000000000001" customHeight="1" x14ac:dyDescent="0.25">
      <c r="A226" s="451"/>
      <c r="B226" s="881"/>
      <c r="C226" s="874" t="s">
        <v>181</v>
      </c>
      <c r="D226" s="882"/>
      <c r="E226" s="394">
        <f t="shared" si="75"/>
        <v>0</v>
      </c>
      <c r="F226" s="395"/>
      <c r="G226" s="395"/>
      <c r="H226" s="394">
        <f>H223</f>
        <v>0</v>
      </c>
      <c r="I226" s="396">
        <f t="shared" si="76"/>
        <v>0</v>
      </c>
      <c r="J226" s="397"/>
      <c r="K226" s="398"/>
      <c r="L226" s="394">
        <f t="shared" si="77"/>
        <v>0</v>
      </c>
      <c r="M226" s="399"/>
      <c r="N226" s="399"/>
      <c r="O226" s="394">
        <f>O223</f>
        <v>0</v>
      </c>
      <c r="P226" s="382"/>
    </row>
    <row r="227" spans="1:16" ht="18.600000000000001" customHeight="1" x14ac:dyDescent="0.25">
      <c r="A227" s="451"/>
      <c r="B227" s="881"/>
      <c r="C227" s="874" t="s">
        <v>182</v>
      </c>
      <c r="D227" s="867"/>
      <c r="E227" s="394">
        <f t="shared" si="75"/>
        <v>0</v>
      </c>
      <c r="F227" s="395"/>
      <c r="G227" s="395"/>
      <c r="H227" s="394">
        <f>H223</f>
        <v>0</v>
      </c>
      <c r="I227" s="396">
        <f t="shared" si="76"/>
        <v>0</v>
      </c>
      <c r="J227" s="397"/>
      <c r="K227" s="398"/>
      <c r="L227" s="394">
        <f t="shared" si="77"/>
        <v>0</v>
      </c>
      <c r="M227" s="399"/>
      <c r="N227" s="399"/>
      <c r="O227" s="394">
        <f>O223</f>
        <v>0</v>
      </c>
      <c r="P227" s="382"/>
    </row>
    <row r="228" spans="1:16" ht="18.600000000000001" customHeight="1" x14ac:dyDescent="0.25">
      <c r="A228" s="451"/>
      <c r="B228" s="881"/>
      <c r="C228" s="874" t="s">
        <v>182</v>
      </c>
      <c r="D228" s="867"/>
      <c r="E228" s="394">
        <f t="shared" si="75"/>
        <v>0</v>
      </c>
      <c r="F228" s="395"/>
      <c r="G228" s="395"/>
      <c r="H228" s="394">
        <f>H223</f>
        <v>0</v>
      </c>
      <c r="I228" s="396">
        <f t="shared" si="76"/>
        <v>0</v>
      </c>
      <c r="J228" s="397"/>
      <c r="K228" s="398"/>
      <c r="L228" s="394">
        <f t="shared" si="77"/>
        <v>0</v>
      </c>
      <c r="M228" s="399"/>
      <c r="N228" s="399"/>
      <c r="O228" s="394">
        <f>O223</f>
        <v>0</v>
      </c>
      <c r="P228" s="382"/>
    </row>
    <row r="229" spans="1:16" ht="18.600000000000001" customHeight="1" x14ac:dyDescent="0.25">
      <c r="A229" s="451" t="s">
        <v>165</v>
      </c>
      <c r="B229" s="405" t="s">
        <v>165</v>
      </c>
      <c r="C229" s="874" t="s">
        <v>183</v>
      </c>
      <c r="D229" s="867"/>
      <c r="E229" s="394">
        <f>F229*G229*H229</f>
        <v>0</v>
      </c>
      <c r="F229" s="395"/>
      <c r="G229" s="395"/>
      <c r="H229" s="394">
        <f>H223</f>
        <v>0</v>
      </c>
      <c r="I229" s="396">
        <f t="shared" si="76"/>
        <v>0</v>
      </c>
      <c r="J229" s="397"/>
      <c r="K229" s="398"/>
      <c r="L229" s="394">
        <f t="shared" si="77"/>
        <v>0</v>
      </c>
      <c r="M229" s="399"/>
      <c r="N229" s="399"/>
      <c r="O229" s="394">
        <f>O223</f>
        <v>0</v>
      </c>
      <c r="P229" s="382"/>
    </row>
    <row r="230" spans="1:16" ht="18.600000000000001" customHeight="1" x14ac:dyDescent="0.25">
      <c r="A230" s="451" t="s">
        <v>166</v>
      </c>
      <c r="B230" s="875" t="s">
        <v>166</v>
      </c>
      <c r="C230" s="876" t="s">
        <v>178</v>
      </c>
      <c r="D230" s="877"/>
      <c r="E230" s="400">
        <f>SUM(E231:E233)</f>
        <v>0</v>
      </c>
      <c r="F230" s="401"/>
      <c r="G230" s="402"/>
      <c r="H230" s="402"/>
      <c r="I230" s="406"/>
      <c r="J230" s="403"/>
      <c r="K230" s="404"/>
      <c r="L230" s="400">
        <f>SUM(L231:L233)</f>
        <v>0</v>
      </c>
      <c r="M230" s="401"/>
      <c r="N230" s="402"/>
      <c r="O230" s="402"/>
      <c r="P230" s="382"/>
    </row>
    <row r="231" spans="1:16" ht="18.600000000000001" customHeight="1" x14ac:dyDescent="0.25">
      <c r="A231" s="451"/>
      <c r="B231" s="879"/>
      <c r="C231" s="866" t="s">
        <v>184</v>
      </c>
      <c r="D231" s="867"/>
      <c r="E231" s="394">
        <f>F231*G231*H231</f>
        <v>0</v>
      </c>
      <c r="F231" s="395"/>
      <c r="G231" s="395"/>
      <c r="H231" s="394">
        <f>H223</f>
        <v>0</v>
      </c>
      <c r="I231" s="396">
        <f t="shared" ref="I231:I234" si="78">L231-E231</f>
        <v>0</v>
      </c>
      <c r="J231" s="397"/>
      <c r="K231" s="398"/>
      <c r="L231" s="394">
        <f t="shared" ref="L231:L234" si="79">M231*N231*O231</f>
        <v>0</v>
      </c>
      <c r="M231" s="399"/>
      <c r="N231" s="399"/>
      <c r="O231" s="394">
        <f>O223</f>
        <v>0</v>
      </c>
      <c r="P231" s="382"/>
    </row>
    <row r="232" spans="1:16" ht="18.600000000000001" customHeight="1" x14ac:dyDescent="0.25">
      <c r="A232" s="451"/>
      <c r="B232" s="879"/>
      <c r="C232" s="866" t="s">
        <v>185</v>
      </c>
      <c r="D232" s="867"/>
      <c r="E232" s="394">
        <f t="shared" ref="E232:E233" si="80">F232*G232*H232</f>
        <v>0</v>
      </c>
      <c r="F232" s="395"/>
      <c r="G232" s="395"/>
      <c r="H232" s="394">
        <f>H223</f>
        <v>0</v>
      </c>
      <c r="I232" s="396">
        <f t="shared" si="78"/>
        <v>0</v>
      </c>
      <c r="J232" s="397"/>
      <c r="K232" s="398"/>
      <c r="L232" s="394">
        <f t="shared" si="79"/>
        <v>0</v>
      </c>
      <c r="M232" s="399"/>
      <c r="N232" s="399"/>
      <c r="O232" s="394">
        <f>O223</f>
        <v>0</v>
      </c>
      <c r="P232" s="382"/>
    </row>
    <row r="233" spans="1:16" ht="18.600000000000001" customHeight="1" x14ac:dyDescent="0.25">
      <c r="A233" s="451"/>
      <c r="B233" s="879"/>
      <c r="C233" s="866" t="s">
        <v>179</v>
      </c>
      <c r="D233" s="867"/>
      <c r="E233" s="394">
        <f t="shared" si="80"/>
        <v>0</v>
      </c>
      <c r="F233" s="395"/>
      <c r="G233" s="395"/>
      <c r="H233" s="394">
        <f>H223</f>
        <v>0</v>
      </c>
      <c r="I233" s="396">
        <f t="shared" si="78"/>
        <v>0</v>
      </c>
      <c r="J233" s="397"/>
      <c r="K233" s="398"/>
      <c r="L233" s="394">
        <f t="shared" si="79"/>
        <v>0</v>
      </c>
      <c r="M233" s="399"/>
      <c r="N233" s="399"/>
      <c r="O233" s="394">
        <f>O223</f>
        <v>0</v>
      </c>
      <c r="P233" s="382"/>
    </row>
    <row r="234" spans="1:16" ht="18.600000000000001" customHeight="1" x14ac:dyDescent="0.25">
      <c r="A234" s="451" t="s">
        <v>167</v>
      </c>
      <c r="B234" s="407" t="s">
        <v>167</v>
      </c>
      <c r="C234" s="874" t="s">
        <v>186</v>
      </c>
      <c r="D234" s="867"/>
      <c r="E234" s="394">
        <f>F234*G234*H234</f>
        <v>0</v>
      </c>
      <c r="F234" s="395"/>
      <c r="G234" s="395"/>
      <c r="H234" s="394">
        <f>H223</f>
        <v>0</v>
      </c>
      <c r="I234" s="396">
        <f t="shared" si="78"/>
        <v>0</v>
      </c>
      <c r="J234" s="397"/>
      <c r="K234" s="398"/>
      <c r="L234" s="394">
        <f t="shared" si="79"/>
        <v>0</v>
      </c>
      <c r="M234" s="399"/>
      <c r="N234" s="399"/>
      <c r="O234" s="394">
        <f>O223</f>
        <v>0</v>
      </c>
      <c r="P234" s="382"/>
    </row>
    <row r="235" spans="1:16" ht="18.600000000000001" customHeight="1" x14ac:dyDescent="0.25">
      <c r="A235" s="451" t="s">
        <v>168</v>
      </c>
      <c r="B235" s="875" t="s">
        <v>168</v>
      </c>
      <c r="C235" s="876" t="s">
        <v>178</v>
      </c>
      <c r="D235" s="877"/>
      <c r="E235" s="400">
        <f>SUM(E236:E238)</f>
        <v>0</v>
      </c>
      <c r="F235" s="401"/>
      <c r="G235" s="402"/>
      <c r="H235" s="402"/>
      <c r="I235" s="406"/>
      <c r="J235" s="403"/>
      <c r="K235" s="404"/>
      <c r="L235" s="400">
        <f>SUM(L236:L238)</f>
        <v>0</v>
      </c>
      <c r="M235" s="401"/>
      <c r="N235" s="402"/>
      <c r="O235" s="402"/>
      <c r="P235" s="382"/>
    </row>
    <row r="236" spans="1:16" ht="18.600000000000001" customHeight="1" x14ac:dyDescent="0.25">
      <c r="A236" s="451"/>
      <c r="B236" s="875"/>
      <c r="C236" s="866" t="s">
        <v>187</v>
      </c>
      <c r="D236" s="867"/>
      <c r="E236" s="394">
        <f t="shared" ref="E236:E238" si="81">F236*G236*H236</f>
        <v>0</v>
      </c>
      <c r="F236" s="395"/>
      <c r="G236" s="395"/>
      <c r="H236" s="394">
        <f>H223</f>
        <v>0</v>
      </c>
      <c r="I236" s="396">
        <f t="shared" ref="I236:I239" si="82">L236-E236</f>
        <v>0</v>
      </c>
      <c r="J236" s="397"/>
      <c r="K236" s="398"/>
      <c r="L236" s="394">
        <f t="shared" ref="L236:L239" si="83">M236*N236*O236</f>
        <v>0</v>
      </c>
      <c r="M236" s="399"/>
      <c r="N236" s="399"/>
      <c r="O236" s="394">
        <f>O223</f>
        <v>0</v>
      </c>
      <c r="P236" s="382"/>
    </row>
    <row r="237" spans="1:16" ht="18.600000000000001" customHeight="1" x14ac:dyDescent="0.25">
      <c r="A237" s="451"/>
      <c r="B237" s="875"/>
      <c r="C237" s="866" t="s">
        <v>188</v>
      </c>
      <c r="D237" s="867"/>
      <c r="E237" s="394">
        <f t="shared" si="81"/>
        <v>0</v>
      </c>
      <c r="F237" s="395"/>
      <c r="G237" s="395"/>
      <c r="H237" s="394">
        <f>H223</f>
        <v>0</v>
      </c>
      <c r="I237" s="396">
        <f t="shared" si="82"/>
        <v>0</v>
      </c>
      <c r="J237" s="397"/>
      <c r="K237" s="398"/>
      <c r="L237" s="394">
        <f t="shared" si="83"/>
        <v>0</v>
      </c>
      <c r="M237" s="399"/>
      <c r="N237" s="399"/>
      <c r="O237" s="394">
        <f>O223</f>
        <v>0</v>
      </c>
      <c r="P237" s="382"/>
    </row>
    <row r="238" spans="1:16" ht="18.600000000000001" customHeight="1" x14ac:dyDescent="0.25">
      <c r="A238" s="451"/>
      <c r="B238" s="875"/>
      <c r="C238" s="866" t="s">
        <v>179</v>
      </c>
      <c r="D238" s="867"/>
      <c r="E238" s="394">
        <f t="shared" si="81"/>
        <v>0</v>
      </c>
      <c r="F238" s="395"/>
      <c r="G238" s="395"/>
      <c r="H238" s="394">
        <f>H223</f>
        <v>0</v>
      </c>
      <c r="I238" s="396">
        <f t="shared" si="82"/>
        <v>0</v>
      </c>
      <c r="J238" s="397"/>
      <c r="K238" s="398"/>
      <c r="L238" s="394">
        <f t="shared" si="83"/>
        <v>0</v>
      </c>
      <c r="M238" s="399"/>
      <c r="N238" s="399"/>
      <c r="O238" s="394">
        <f>O223</f>
        <v>0</v>
      </c>
      <c r="P238" s="382"/>
    </row>
    <row r="239" spans="1:16" ht="18.600000000000001" customHeight="1" x14ac:dyDescent="0.25">
      <c r="A239" s="451" t="s">
        <v>169</v>
      </c>
      <c r="B239" s="405" t="s">
        <v>169</v>
      </c>
      <c r="C239" s="874" t="s">
        <v>189</v>
      </c>
      <c r="D239" s="867"/>
      <c r="E239" s="394">
        <f>F239*G239*H239</f>
        <v>0</v>
      </c>
      <c r="F239" s="395"/>
      <c r="G239" s="395"/>
      <c r="H239" s="394">
        <f>H223</f>
        <v>0</v>
      </c>
      <c r="I239" s="396">
        <f t="shared" si="82"/>
        <v>0</v>
      </c>
      <c r="J239" s="397"/>
      <c r="K239" s="398"/>
      <c r="L239" s="394">
        <f t="shared" si="83"/>
        <v>0</v>
      </c>
      <c r="M239" s="399"/>
      <c r="N239" s="399"/>
      <c r="O239" s="394">
        <f>O223</f>
        <v>0</v>
      </c>
      <c r="P239" s="382"/>
    </row>
    <row r="240" spans="1:16" ht="18.600000000000001" customHeight="1" x14ac:dyDescent="0.25">
      <c r="A240" s="451" t="s">
        <v>170</v>
      </c>
      <c r="B240" s="875" t="s">
        <v>170</v>
      </c>
      <c r="C240" s="876" t="s">
        <v>178</v>
      </c>
      <c r="D240" s="877"/>
      <c r="E240" s="400">
        <f>SUM(E241:E242)</f>
        <v>0</v>
      </c>
      <c r="F240" s="401"/>
      <c r="G240" s="402"/>
      <c r="H240" s="402"/>
      <c r="I240" s="406"/>
      <c r="J240" s="403"/>
      <c r="K240" s="404"/>
      <c r="L240" s="400">
        <f>SUM(L241:L242)</f>
        <v>0</v>
      </c>
      <c r="M240" s="401"/>
      <c r="N240" s="402"/>
      <c r="O240" s="402"/>
      <c r="P240" s="382"/>
    </row>
    <row r="241" spans="1:17" ht="18.600000000000001" customHeight="1" x14ac:dyDescent="0.25">
      <c r="A241" s="451"/>
      <c r="B241" s="878"/>
      <c r="C241" s="874" t="s">
        <v>170</v>
      </c>
      <c r="D241" s="867"/>
      <c r="E241" s="394">
        <f t="shared" ref="E241" si="84">F241*G241*H241</f>
        <v>0</v>
      </c>
      <c r="F241" s="395"/>
      <c r="G241" s="395"/>
      <c r="H241" s="394">
        <f>H223</f>
        <v>0</v>
      </c>
      <c r="I241" s="396">
        <f t="shared" ref="I241:I243" si="85">L241-E241</f>
        <v>0</v>
      </c>
      <c r="J241" s="397"/>
      <c r="K241" s="398"/>
      <c r="L241" s="394">
        <f t="shared" ref="L241:L243" si="86">M241*N241*O241</f>
        <v>0</v>
      </c>
      <c r="M241" s="399"/>
      <c r="N241" s="399"/>
      <c r="O241" s="394">
        <f>O223</f>
        <v>0</v>
      </c>
      <c r="P241" s="382"/>
    </row>
    <row r="242" spans="1:17" ht="18.600000000000001" customHeight="1" x14ac:dyDescent="0.25">
      <c r="A242" s="451"/>
      <c r="B242" s="878"/>
      <c r="C242" s="874" t="s">
        <v>190</v>
      </c>
      <c r="D242" s="867"/>
      <c r="E242" s="394">
        <f>F242*G242*H242</f>
        <v>0</v>
      </c>
      <c r="F242" s="395"/>
      <c r="G242" s="395"/>
      <c r="H242" s="394">
        <f>H223</f>
        <v>0</v>
      </c>
      <c r="I242" s="396">
        <f t="shared" si="85"/>
        <v>0</v>
      </c>
      <c r="J242" s="397"/>
      <c r="K242" s="398"/>
      <c r="L242" s="394">
        <f t="shared" si="86"/>
        <v>0</v>
      </c>
      <c r="M242" s="399"/>
      <c r="N242" s="399"/>
      <c r="O242" s="394">
        <f>O223</f>
        <v>0</v>
      </c>
      <c r="P242" s="382"/>
    </row>
    <row r="243" spans="1:17" ht="18.600000000000001" customHeight="1" x14ac:dyDescent="0.25">
      <c r="A243" s="451" t="s">
        <v>171</v>
      </c>
      <c r="B243" s="405" t="s">
        <v>171</v>
      </c>
      <c r="C243" s="874" t="s">
        <v>191</v>
      </c>
      <c r="D243" s="867"/>
      <c r="E243" s="394">
        <f>F243*G243*H243</f>
        <v>0</v>
      </c>
      <c r="F243" s="395"/>
      <c r="G243" s="395"/>
      <c r="H243" s="394">
        <f>H223</f>
        <v>0</v>
      </c>
      <c r="I243" s="396">
        <f t="shared" si="85"/>
        <v>0</v>
      </c>
      <c r="J243" s="397"/>
      <c r="K243" s="398"/>
      <c r="L243" s="394">
        <f t="shared" si="86"/>
        <v>0</v>
      </c>
      <c r="M243" s="399"/>
      <c r="N243" s="399"/>
      <c r="O243" s="394">
        <f>O223</f>
        <v>0</v>
      </c>
      <c r="P243" s="382"/>
      <c r="Q243" s="371" t="s">
        <v>256</v>
      </c>
    </row>
    <row r="244" spans="1:17" ht="18.600000000000001" customHeight="1" x14ac:dyDescent="0.25">
      <c r="A244" s="451" t="s">
        <v>172</v>
      </c>
      <c r="B244" s="875" t="s">
        <v>172</v>
      </c>
      <c r="C244" s="876" t="s">
        <v>178</v>
      </c>
      <c r="D244" s="877"/>
      <c r="E244" s="400">
        <f>SUM(E245:E247)</f>
        <v>0</v>
      </c>
      <c r="F244" s="401"/>
      <c r="G244" s="402"/>
      <c r="H244" s="402"/>
      <c r="I244" s="406"/>
      <c r="J244" s="403"/>
      <c r="K244" s="404"/>
      <c r="L244" s="400">
        <f>SUM(L245:L247)</f>
        <v>0</v>
      </c>
      <c r="M244" s="401"/>
      <c r="N244" s="402"/>
      <c r="O244" s="402"/>
      <c r="P244" s="382"/>
    </row>
    <row r="245" spans="1:17" ht="18.600000000000001" customHeight="1" x14ac:dyDescent="0.25">
      <c r="A245" s="451"/>
      <c r="B245" s="875"/>
      <c r="C245" s="866" t="s">
        <v>192</v>
      </c>
      <c r="D245" s="867"/>
      <c r="E245" s="394">
        <f t="shared" ref="E245:E247" si="87">F245*G245*H245</f>
        <v>0</v>
      </c>
      <c r="F245" s="395"/>
      <c r="G245" s="395"/>
      <c r="H245" s="394">
        <f>H223</f>
        <v>0</v>
      </c>
      <c r="I245" s="396">
        <f t="shared" ref="I245:I248" si="88">L245-E245</f>
        <v>0</v>
      </c>
      <c r="J245" s="397"/>
      <c r="K245" s="398"/>
      <c r="L245" s="394">
        <f t="shared" ref="L245:L248" si="89">M245*N245*O245</f>
        <v>0</v>
      </c>
      <c r="M245" s="399"/>
      <c r="N245" s="399"/>
      <c r="O245" s="394">
        <f>O223</f>
        <v>0</v>
      </c>
      <c r="P245" s="382"/>
    </row>
    <row r="246" spans="1:17" ht="18.600000000000001" customHeight="1" x14ac:dyDescent="0.25">
      <c r="A246" s="451"/>
      <c r="B246" s="875"/>
      <c r="C246" s="866" t="s">
        <v>193</v>
      </c>
      <c r="D246" s="867"/>
      <c r="E246" s="394">
        <f t="shared" si="87"/>
        <v>0</v>
      </c>
      <c r="F246" s="395"/>
      <c r="G246" s="395"/>
      <c r="H246" s="394">
        <f>H223</f>
        <v>0</v>
      </c>
      <c r="I246" s="396">
        <f t="shared" si="88"/>
        <v>0</v>
      </c>
      <c r="J246" s="397"/>
      <c r="K246" s="398"/>
      <c r="L246" s="394">
        <f t="shared" si="89"/>
        <v>0</v>
      </c>
      <c r="M246" s="399"/>
      <c r="N246" s="399"/>
      <c r="O246" s="394">
        <f>O223</f>
        <v>0</v>
      </c>
      <c r="P246" s="382"/>
    </row>
    <row r="247" spans="1:17" ht="18.600000000000001" customHeight="1" x14ac:dyDescent="0.25">
      <c r="A247" s="451"/>
      <c r="B247" s="875"/>
      <c r="C247" s="866" t="s">
        <v>179</v>
      </c>
      <c r="D247" s="867"/>
      <c r="E247" s="394">
        <f t="shared" si="87"/>
        <v>0</v>
      </c>
      <c r="F247" s="395"/>
      <c r="G247" s="395"/>
      <c r="H247" s="394">
        <f>H223</f>
        <v>0</v>
      </c>
      <c r="I247" s="396">
        <f t="shared" si="88"/>
        <v>0</v>
      </c>
      <c r="J247" s="397"/>
      <c r="K247" s="398"/>
      <c r="L247" s="394">
        <f t="shared" si="89"/>
        <v>0</v>
      </c>
      <c r="M247" s="399"/>
      <c r="N247" s="399"/>
      <c r="O247" s="394">
        <f>O223</f>
        <v>0</v>
      </c>
      <c r="P247" s="382"/>
    </row>
    <row r="248" spans="1:17" ht="18.600000000000001" customHeight="1" x14ac:dyDescent="0.25">
      <c r="A248" s="451" t="s">
        <v>173</v>
      </c>
      <c r="B248" s="405" t="s">
        <v>173</v>
      </c>
      <c r="C248" s="866" t="s">
        <v>194</v>
      </c>
      <c r="D248" s="867"/>
      <c r="E248" s="394">
        <f>F248*G248*H248</f>
        <v>0</v>
      </c>
      <c r="F248" s="395"/>
      <c r="G248" s="395"/>
      <c r="H248" s="394">
        <f>H223</f>
        <v>0</v>
      </c>
      <c r="I248" s="396">
        <f t="shared" si="88"/>
        <v>0</v>
      </c>
      <c r="J248" s="397"/>
      <c r="K248" s="398"/>
      <c r="L248" s="394">
        <f t="shared" si="89"/>
        <v>0</v>
      </c>
      <c r="M248" s="399"/>
      <c r="N248" s="399"/>
      <c r="O248" s="394">
        <f>O223</f>
        <v>0</v>
      </c>
      <c r="P248" s="382"/>
    </row>
    <row r="249" spans="1:17" s="415" customFormat="1" ht="18.600000000000001" customHeight="1" x14ac:dyDescent="0.25">
      <c r="B249" s="868" t="s">
        <v>196</v>
      </c>
      <c r="C249" s="869"/>
      <c r="D249" s="870"/>
      <c r="E249" s="408">
        <f>SUM(E223,E224,E229,E230,E234,E235,E239,E240,E243,E244,E248)</f>
        <v>0</v>
      </c>
      <c r="F249" s="401"/>
      <c r="G249" s="409"/>
      <c r="H249" s="410"/>
      <c r="I249" s="411"/>
      <c r="J249" s="412"/>
      <c r="K249" s="413"/>
      <c r="L249" s="408">
        <f>SUM(L223,L224,L229,L230,L234,L235,L239,L240,L243,L244,L248)</f>
        <v>0</v>
      </c>
      <c r="M249" s="401"/>
      <c r="N249" s="409"/>
      <c r="O249" s="410"/>
      <c r="P249" s="414"/>
    </row>
    <row r="250" spans="1:17" ht="16.8" customHeight="1" outlineLevel="1" x14ac:dyDescent="0.25">
      <c r="B250" s="871" t="s">
        <v>264</v>
      </c>
      <c r="C250" s="872" t="s">
        <v>201</v>
      </c>
      <c r="D250" s="873"/>
      <c r="E250" s="416">
        <f t="shared" ref="E250" si="90">F250*G250*H250</f>
        <v>0</v>
      </c>
      <c r="F250" s="417"/>
      <c r="G250" s="417"/>
      <c r="H250" s="394">
        <f>H223</f>
        <v>0</v>
      </c>
      <c r="I250" s="396">
        <f t="shared" ref="I250:I252" si="91">L250-E250</f>
        <v>0</v>
      </c>
      <c r="J250" s="397"/>
      <c r="K250" s="398"/>
      <c r="L250" s="394">
        <f t="shared" ref="L250:L252" si="92">M250*N250*O250</f>
        <v>0</v>
      </c>
      <c r="M250" s="399"/>
      <c r="N250" s="399"/>
      <c r="O250" s="394">
        <f>O223</f>
        <v>0</v>
      </c>
      <c r="P250" s="382"/>
    </row>
    <row r="251" spans="1:17" ht="16.8" customHeight="1" outlineLevel="1" x14ac:dyDescent="0.25">
      <c r="B251" s="871"/>
      <c r="C251" s="872" t="s">
        <v>200</v>
      </c>
      <c r="D251" s="873"/>
      <c r="E251" s="416">
        <f>F251*G251*H251</f>
        <v>0</v>
      </c>
      <c r="F251" s="417"/>
      <c r="G251" s="417"/>
      <c r="H251" s="394">
        <f>H223</f>
        <v>0</v>
      </c>
      <c r="I251" s="396">
        <f t="shared" si="91"/>
        <v>0</v>
      </c>
      <c r="J251" s="397"/>
      <c r="K251" s="398"/>
      <c r="L251" s="394">
        <f t="shared" si="92"/>
        <v>0</v>
      </c>
      <c r="M251" s="399"/>
      <c r="N251" s="399"/>
      <c r="O251" s="394">
        <f>O223</f>
        <v>0</v>
      </c>
      <c r="P251" s="382"/>
    </row>
    <row r="252" spans="1:17" ht="16.8" customHeight="1" outlineLevel="1" x14ac:dyDescent="0.25">
      <c r="B252" s="871"/>
      <c r="C252" s="872" t="s">
        <v>197</v>
      </c>
      <c r="D252" s="873"/>
      <c r="E252" s="416">
        <f t="shared" ref="E252" si="93">F252*G252*H252</f>
        <v>0</v>
      </c>
      <c r="F252" s="417"/>
      <c r="G252" s="417"/>
      <c r="H252" s="394">
        <f>H223</f>
        <v>0</v>
      </c>
      <c r="I252" s="396">
        <f t="shared" si="91"/>
        <v>0</v>
      </c>
      <c r="J252" s="397"/>
      <c r="K252" s="398"/>
      <c r="L252" s="394">
        <f t="shared" si="92"/>
        <v>0</v>
      </c>
      <c r="M252" s="399"/>
      <c r="N252" s="399"/>
      <c r="O252" s="394">
        <f>O223</f>
        <v>0</v>
      </c>
      <c r="P252" s="382"/>
    </row>
    <row r="253" spans="1:17" s="415" customFormat="1" ht="18.600000000000001" customHeight="1" outlineLevel="1" thickBot="1" x14ac:dyDescent="0.3">
      <c r="B253" s="860" t="s">
        <v>265</v>
      </c>
      <c r="C253" s="861"/>
      <c r="D253" s="862"/>
      <c r="E253" s="418">
        <f>SUM(E250:E252)</f>
        <v>0</v>
      </c>
      <c r="F253" s="419"/>
      <c r="G253" s="420"/>
      <c r="H253" s="421"/>
      <c r="I253" s="422"/>
      <c r="J253" s="423"/>
      <c r="K253" s="424"/>
      <c r="L253" s="418">
        <f>SUM(L250:L252)</f>
        <v>0</v>
      </c>
      <c r="M253" s="419"/>
      <c r="N253" s="420"/>
      <c r="O253" s="421"/>
      <c r="P253" s="414"/>
    </row>
    <row r="254" spans="1:17" ht="21" customHeight="1" thickBot="1" x14ac:dyDescent="0.3">
      <c r="B254" s="863" t="s">
        <v>254</v>
      </c>
      <c r="C254" s="864"/>
      <c r="D254" s="865" t="s">
        <v>255</v>
      </c>
      <c r="E254" s="857"/>
      <c r="F254" s="857"/>
      <c r="G254" s="857"/>
      <c r="H254" s="857"/>
      <c r="I254" s="857"/>
      <c r="J254" s="857"/>
      <c r="K254" s="857"/>
      <c r="L254" s="858"/>
      <c r="M254" s="858"/>
      <c r="N254" s="858"/>
      <c r="O254" s="859"/>
      <c r="P254" s="382"/>
    </row>
    <row r="255" spans="1:17" hidden="1" outlineLevel="1" x14ac:dyDescent="0.25">
      <c r="B255" s="303" t="s">
        <v>266</v>
      </c>
      <c r="E255" s="425">
        <f>(E249-E248)*0.05</f>
        <v>0</v>
      </c>
      <c r="F255" s="303"/>
      <c r="G255" s="303"/>
      <c r="H255" s="426"/>
      <c r="L255" s="425">
        <f>(L249-L248)*0.05</f>
        <v>0</v>
      </c>
      <c r="P255" s="382"/>
    </row>
    <row r="256" spans="1:17" hidden="1" outlineLevel="1" x14ac:dyDescent="0.25">
      <c r="B256" s="303"/>
      <c r="E256" s="427" t="str">
        <f>IF(E248&lt;=E255,"O.K","Review")</f>
        <v>O.K</v>
      </c>
      <c r="F256" s="303"/>
      <c r="G256" s="303"/>
      <c r="L256" s="427" t="str">
        <f>IF(L248&lt;=L255,"O.K","Review")</f>
        <v>O.K</v>
      </c>
      <c r="P256" s="382"/>
    </row>
    <row r="257" spans="1:20" collapsed="1" x14ac:dyDescent="0.25">
      <c r="B257" s="303"/>
      <c r="E257" s="427"/>
      <c r="F257" s="303"/>
      <c r="G257" s="303"/>
      <c r="L257" s="427"/>
      <c r="P257" s="382"/>
    </row>
    <row r="258" spans="1:20" s="428" customFormat="1" ht="25.5" hidden="1" customHeight="1" outlineLevel="1" x14ac:dyDescent="0.25">
      <c r="B258" s="429" t="str">
        <f>정부지원금!$B$29</f>
        <v>성명 :                  (서명)</v>
      </c>
      <c r="C258" s="429"/>
      <c r="E258" s="429" t="str">
        <f>정부지원금!$E$29</f>
        <v>성명 :                  (서명)</v>
      </c>
      <c r="F258" s="430"/>
      <c r="H258" s="429"/>
      <c r="K258" s="430"/>
      <c r="N258" s="430"/>
      <c r="P258" s="382"/>
    </row>
    <row r="259" spans="1:20" s="428" customFormat="1" ht="25.5" hidden="1" customHeight="1" outlineLevel="1" x14ac:dyDescent="0.25">
      <c r="B259" s="429" t="str">
        <f>정부지원금!$B$30</f>
        <v>성명 :                  (서명)</v>
      </c>
      <c r="C259" s="429"/>
      <c r="E259" s="429" t="str">
        <f>정부지원금!$E$30</f>
        <v>성명 :                  (서명)</v>
      </c>
      <c r="F259" s="430"/>
      <c r="H259" s="429"/>
      <c r="K259" s="430"/>
      <c r="N259" s="430"/>
      <c r="P259" s="382"/>
    </row>
    <row r="260" spans="1:20" collapsed="1" x14ac:dyDescent="0.25"/>
    <row r="261" spans="1:20" ht="43.5" customHeight="1" x14ac:dyDescent="0.25">
      <c r="B261" s="372" t="s">
        <v>262</v>
      </c>
      <c r="C261" s="373"/>
      <c r="D261" s="373"/>
      <c r="E261" s="373"/>
      <c r="F261" s="373"/>
      <c r="G261" s="373"/>
      <c r="H261" s="373"/>
      <c r="I261" s="373"/>
      <c r="J261" s="373"/>
      <c r="K261" s="373"/>
      <c r="L261" s="373"/>
      <c r="M261" s="373"/>
      <c r="N261" s="373"/>
      <c r="O261" s="373"/>
      <c r="P261" s="373"/>
      <c r="Q261" s="373"/>
      <c r="R261" s="373"/>
    </row>
    <row r="262" spans="1:20" ht="21.6" customHeight="1" x14ac:dyDescent="0.25">
      <c r="B262" s="942" t="str">
        <f>INDEX('훈련비용 조정내역표'!$C$10:$C$60,MATCH(F264,'훈련비용 조정내역표'!$B$10:$B$60,0),0)</f>
        <v>승인</v>
      </c>
      <c r="C262" s="942"/>
      <c r="D262" s="374"/>
      <c r="E262" s="375"/>
      <c r="F262" s="375"/>
      <c r="G262" s="376"/>
      <c r="H262" s="383" t="s">
        <v>247</v>
      </c>
      <c r="I262" s="378">
        <f>INDEX('훈련비용 조정내역표'!$G$10:$G$60,MATCH(F264,'훈련비용 조정내역표'!$B$10:$B$60,0),0)</f>
        <v>0</v>
      </c>
      <c r="J262" s="383" t="s">
        <v>248</v>
      </c>
      <c r="K262" s="605">
        <f>INT(IFERROR($J267/($B266*$E266*$B269),))</f>
        <v>0</v>
      </c>
      <c r="L262" s="435" t="e">
        <f>K262/$I262</f>
        <v>#DIV/0!</v>
      </c>
      <c r="M262" s="436" t="s">
        <v>249</v>
      </c>
      <c r="N262" s="605">
        <f>INT(IFERROR($N267/($D266*$G266*$D269),))</f>
        <v>0</v>
      </c>
      <c r="O262" s="435" t="e">
        <f>N262/$I262</f>
        <v>#DIV/0!</v>
      </c>
      <c r="P262" s="373"/>
      <c r="Q262" s="373"/>
      <c r="R262" s="373"/>
    </row>
    <row r="263" spans="1:20" ht="21.6" customHeight="1" x14ac:dyDescent="0.25">
      <c r="B263" s="379" t="s">
        <v>229</v>
      </c>
      <c r="C263" s="881" t="s">
        <v>230</v>
      </c>
      <c r="D263" s="881"/>
      <c r="E263" s="881"/>
      <c r="F263" s="377" t="s">
        <v>231</v>
      </c>
      <c r="G263" s="380" t="s">
        <v>233</v>
      </c>
      <c r="H263" s="943" t="s">
        <v>250</v>
      </c>
      <c r="I263" s="944"/>
      <c r="J263" s="944"/>
      <c r="K263" s="944"/>
      <c r="L263" s="944"/>
      <c r="M263" s="944"/>
      <c r="N263" s="944"/>
      <c r="O263" s="945"/>
      <c r="P263" s="373"/>
      <c r="Q263" s="373"/>
      <c r="R263" s="373"/>
    </row>
    <row r="264" spans="1:20" ht="21.6" customHeight="1" thickBot="1" x14ac:dyDescent="0.3">
      <c r="B264" s="621" t="str">
        <f>일반사항!$E$6</f>
        <v>부산</v>
      </c>
      <c r="C264" s="937">
        <f>일반사항!$E$7</f>
        <v>0</v>
      </c>
      <c r="D264" s="937"/>
      <c r="E264" s="937"/>
      <c r="F264" s="665">
        <f>'훈련비용 조정내역표'!$B$15</f>
        <v>6</v>
      </c>
      <c r="G264" s="381">
        <f>INDEX('훈련비용 조정내역표'!$H$10:$H$60,MATCH(F264,'훈련비용 조정내역표'!$B$10:$B$60,0),0)</f>
        <v>0</v>
      </c>
      <c r="H264" s="937">
        <f>INDEX('훈련비용 조정내역표'!$D$10:$D$60,MATCH(F264,'훈련비용 조정내역표'!$B$10:$B$60,0),0)</f>
        <v>0</v>
      </c>
      <c r="I264" s="937"/>
      <c r="J264" s="937"/>
      <c r="K264" s="937"/>
      <c r="L264" s="434" t="str">
        <f>IF(E266=G266,"◯ 적합","◯ 변경")</f>
        <v>◯ 적합</v>
      </c>
      <c r="M264" s="938">
        <f>INDEX('훈련비용 조정내역표'!$E$10:$E$60,MATCH(F264,'훈련비용 조정내역표'!$B$10:$B$60,0),0)</f>
        <v>0</v>
      </c>
      <c r="N264" s="938"/>
      <c r="O264" s="938"/>
      <c r="P264" s="373"/>
      <c r="Q264" s="373"/>
      <c r="R264" s="373"/>
    </row>
    <row r="265" spans="1:20" ht="21.6" customHeight="1" thickTop="1" x14ac:dyDescent="0.25">
      <c r="B265" s="939" t="s">
        <v>106</v>
      </c>
      <c r="C265" s="939"/>
      <c r="D265" s="939"/>
      <c r="E265" s="939" t="s">
        <v>163</v>
      </c>
      <c r="F265" s="939"/>
      <c r="G265" s="940"/>
      <c r="H265" s="941" t="s">
        <v>243</v>
      </c>
      <c r="I265" s="939"/>
      <c r="J265" s="939"/>
      <c r="K265" s="939"/>
      <c r="L265" s="939" t="s">
        <v>246</v>
      </c>
      <c r="M265" s="939"/>
      <c r="N265" s="939"/>
      <c r="O265" s="939"/>
      <c r="P265" s="373"/>
      <c r="Q265" s="373"/>
      <c r="R265" s="373"/>
      <c r="T265" s="382"/>
    </row>
    <row r="266" spans="1:20" ht="21.6" customHeight="1" x14ac:dyDescent="0.25">
      <c r="B266" s="915">
        <f>INDEX('훈련비용 조정내역표'!$O$10:$O$60,MATCH(F264,'훈련비용 조정내역표'!$B$10:$B$60,0),0)</f>
        <v>0</v>
      </c>
      <c r="C266" s="917" t="str">
        <f>IF(B266=D266,"◯ 적합","◯ 변경")</f>
        <v>◯ 적합</v>
      </c>
      <c r="D266" s="918">
        <f>INDEX('훈련비용 조정내역표'!$Y$10:$Y$60,MATCH(F264,'훈련비용 조정내역표'!$B$10:$B$60,0),0)</f>
        <v>0</v>
      </c>
      <c r="E266" s="915">
        <f>INDEX('훈련비용 조정내역표'!$N$10:$N$60,MATCH(F264,'훈련비용 조정내역표'!$B$10:$B$60,0),0)</f>
        <v>0</v>
      </c>
      <c r="F266" s="917" t="str">
        <f>IF(E266=G266,"◯ 적합","◯ 변경")</f>
        <v>◯ 적합</v>
      </c>
      <c r="G266" s="921">
        <f>INDEX('훈련비용 조정내역표'!$X$10:$X$60,MATCH(F264,'훈련비용 조정내역표'!$B$10:$B$60,0),0)</f>
        <v>0</v>
      </c>
      <c r="H266" s="934" t="s">
        <v>36</v>
      </c>
      <c r="I266" s="926"/>
      <c r="J266" s="935">
        <f>J267+J268+J269+J270</f>
        <v>0</v>
      </c>
      <c r="K266" s="935"/>
      <c r="L266" s="926" t="s">
        <v>36</v>
      </c>
      <c r="M266" s="926"/>
      <c r="N266" s="935">
        <f>N267+N268+N269+N270</f>
        <v>0</v>
      </c>
      <c r="O266" s="935"/>
      <c r="P266" s="373"/>
      <c r="Q266" s="373"/>
      <c r="R266" s="373"/>
      <c r="T266" s="382"/>
    </row>
    <row r="267" spans="1:20" ht="21.6" customHeight="1" x14ac:dyDescent="0.25">
      <c r="A267" s="371" t="str">
        <f>F264&amp;"훈련비금액"</f>
        <v>6훈련비금액</v>
      </c>
      <c r="B267" s="915"/>
      <c r="C267" s="917"/>
      <c r="D267" s="918"/>
      <c r="E267" s="915"/>
      <c r="F267" s="917"/>
      <c r="G267" s="921"/>
      <c r="H267" s="929" t="s">
        <v>263</v>
      </c>
      <c r="I267" s="932"/>
      <c r="J267" s="936">
        <f>E301</f>
        <v>0</v>
      </c>
      <c r="K267" s="936"/>
      <c r="L267" s="932" t="s">
        <v>263</v>
      </c>
      <c r="M267" s="932"/>
      <c r="N267" s="936">
        <f>L301</f>
        <v>0</v>
      </c>
      <c r="O267" s="936"/>
      <c r="P267" s="373"/>
      <c r="Q267" s="373"/>
      <c r="R267" s="373"/>
      <c r="T267" s="382"/>
    </row>
    <row r="268" spans="1:20" ht="21.6" customHeight="1" x14ac:dyDescent="0.25">
      <c r="A268" s="371" t="str">
        <f>F264&amp;"숙식비"</f>
        <v>6숙식비</v>
      </c>
      <c r="B268" s="926" t="s">
        <v>236</v>
      </c>
      <c r="C268" s="926"/>
      <c r="D268" s="926"/>
      <c r="E268" s="926" t="s">
        <v>237</v>
      </c>
      <c r="F268" s="926"/>
      <c r="G268" s="927"/>
      <c r="H268" s="928" t="s">
        <v>342</v>
      </c>
      <c r="I268" s="384" t="s">
        <v>244</v>
      </c>
      <c r="J268" s="923">
        <f>E302</f>
        <v>0</v>
      </c>
      <c r="K268" s="923"/>
      <c r="L268" s="931" t="s">
        <v>342</v>
      </c>
      <c r="M268" s="384" t="s">
        <v>244</v>
      </c>
      <c r="N268" s="914">
        <f>L302</f>
        <v>0</v>
      </c>
      <c r="O268" s="914"/>
      <c r="P268" s="373"/>
      <c r="Q268" s="373"/>
      <c r="R268" s="373"/>
      <c r="T268" s="382"/>
    </row>
    <row r="269" spans="1:20" ht="21.6" customHeight="1" x14ac:dyDescent="0.25">
      <c r="A269" s="371" t="str">
        <f>F264&amp;"식비"</f>
        <v>6식비</v>
      </c>
      <c r="B269" s="915">
        <f>INDEX('훈련비용 조정내역표'!$M$10:$M$60,MATCH(F264,'훈련비용 조정내역표'!$B$10:$B$60,0),0)</f>
        <v>0</v>
      </c>
      <c r="C269" s="917" t="str">
        <f>IF(B269=D269,"◯ 적합","◯ 변경")</f>
        <v>◯ 적합</v>
      </c>
      <c r="D269" s="918">
        <f>INDEX('훈련비용 조정내역표'!$W$10:$W$60,MATCH(F264,'훈련비용 조정내역표'!$B$10:$B$60,0),0)</f>
        <v>0</v>
      </c>
      <c r="E269" s="920">
        <f>INDEX('훈련비용 조정내역표'!$J$10:$J$60,MATCH(F264,'훈련비용 조정내역표'!$B$10:$B$60,0),0)</f>
        <v>0</v>
      </c>
      <c r="F269" s="917" t="str">
        <f>IF(E269=G269,"◯ 적합","◯ 변경")</f>
        <v>◯ 적합</v>
      </c>
      <c r="G269" s="921">
        <f>INDEX('훈련비용 조정내역표'!$K$10:$K$60,MATCH(F264,'훈련비용 조정내역표'!$B$10:$B$60,0),0)</f>
        <v>0</v>
      </c>
      <c r="H269" s="929"/>
      <c r="I269" s="384" t="s">
        <v>199</v>
      </c>
      <c r="J269" s="923">
        <f>E303</f>
        <v>0</v>
      </c>
      <c r="K269" s="923"/>
      <c r="L269" s="932"/>
      <c r="M269" s="384" t="s">
        <v>199</v>
      </c>
      <c r="N269" s="914">
        <f>L303</f>
        <v>0</v>
      </c>
      <c r="O269" s="914"/>
      <c r="P269" s="373"/>
      <c r="Q269" s="373"/>
      <c r="R269" s="373"/>
      <c r="T269" s="382"/>
    </row>
    <row r="270" spans="1:20" ht="21.6" customHeight="1" thickBot="1" x14ac:dyDescent="0.3">
      <c r="A270" s="371" t="str">
        <f>F264&amp;"수당 등"</f>
        <v>6수당 등</v>
      </c>
      <c r="B270" s="916"/>
      <c r="C270" s="917"/>
      <c r="D270" s="919"/>
      <c r="E270" s="916"/>
      <c r="F270" s="917"/>
      <c r="G270" s="922"/>
      <c r="H270" s="930"/>
      <c r="I270" s="385" t="s">
        <v>245</v>
      </c>
      <c r="J270" s="924">
        <f>E304</f>
        <v>0</v>
      </c>
      <c r="K270" s="924"/>
      <c r="L270" s="933"/>
      <c r="M270" s="385" t="s">
        <v>245</v>
      </c>
      <c r="N270" s="925">
        <f>L304</f>
        <v>0</v>
      </c>
      <c r="O270" s="925"/>
      <c r="P270" s="373"/>
      <c r="Q270" s="373"/>
      <c r="R270" s="373"/>
      <c r="T270" s="382"/>
    </row>
    <row r="271" spans="1:20" ht="21.6" customHeight="1" thickTop="1" thickBot="1" x14ac:dyDescent="0.3">
      <c r="B271" s="883" t="s">
        <v>238</v>
      </c>
      <c r="C271" s="883"/>
      <c r="D271" s="386">
        <f>INDEX('훈련비용 조정내역표'!$L$10:$L$60,MATCH(F264,'훈련비용 조정내역표'!$B$10:$B$60,0),0)</f>
        <v>0</v>
      </c>
      <c r="E271" s="883" t="s">
        <v>239</v>
      </c>
      <c r="F271" s="883"/>
      <c r="G271" s="387">
        <f>INDEX('훈련비용 조정내역표'!$V$10:$V$60,MATCH(F264,'훈련비용 조정내역표'!$B$10:$B$60,0),0)</f>
        <v>0</v>
      </c>
      <c r="H271" s="884" t="s">
        <v>240</v>
      </c>
      <c r="I271" s="884"/>
      <c r="J271" s="388" t="s">
        <v>241</v>
      </c>
      <c r="K271" s="389"/>
      <c r="L271" s="388" t="s">
        <v>242</v>
      </c>
      <c r="M271" s="390"/>
      <c r="N271" s="885"/>
      <c r="O271" s="885"/>
      <c r="P271" s="373"/>
      <c r="Q271" s="373"/>
      <c r="R271" s="373"/>
      <c r="T271" s="382"/>
    </row>
    <row r="272" spans="1:20" ht="21.6" customHeight="1" thickTop="1" x14ac:dyDescent="0.25">
      <c r="B272" s="886" t="s">
        <v>174</v>
      </c>
      <c r="C272" s="889" t="s">
        <v>175</v>
      </c>
      <c r="D272" s="890"/>
      <c r="E272" s="895" t="s">
        <v>251</v>
      </c>
      <c r="F272" s="896"/>
      <c r="G272" s="896"/>
      <c r="H272" s="896"/>
      <c r="I272" s="897" t="s">
        <v>252</v>
      </c>
      <c r="J272" s="898"/>
      <c r="K272" s="899"/>
      <c r="L272" s="906" t="s">
        <v>253</v>
      </c>
      <c r="M272" s="907"/>
      <c r="N272" s="907"/>
      <c r="O272" s="908"/>
      <c r="P272" s="382"/>
    </row>
    <row r="273" spans="1:16" ht="21.6" customHeight="1" x14ac:dyDescent="0.25">
      <c r="B273" s="887"/>
      <c r="C273" s="891"/>
      <c r="D273" s="892"/>
      <c r="E273" s="909" t="s">
        <v>176</v>
      </c>
      <c r="F273" s="911" t="s">
        <v>177</v>
      </c>
      <c r="G273" s="912"/>
      <c r="H273" s="913"/>
      <c r="I273" s="900"/>
      <c r="J273" s="901"/>
      <c r="K273" s="902"/>
      <c r="L273" s="909" t="s">
        <v>176</v>
      </c>
      <c r="M273" s="911" t="s">
        <v>177</v>
      </c>
      <c r="N273" s="912"/>
      <c r="O273" s="913"/>
      <c r="P273" s="382"/>
    </row>
    <row r="274" spans="1:16" ht="21.6" customHeight="1" x14ac:dyDescent="0.25">
      <c r="B274" s="888"/>
      <c r="C274" s="893"/>
      <c r="D274" s="894"/>
      <c r="E274" s="910"/>
      <c r="F274" s="392" t="s">
        <v>134</v>
      </c>
      <c r="G274" s="392" t="s">
        <v>195</v>
      </c>
      <c r="H274" s="392" t="s">
        <v>136</v>
      </c>
      <c r="I274" s="903"/>
      <c r="J274" s="904"/>
      <c r="K274" s="905"/>
      <c r="L274" s="910"/>
      <c r="M274" s="392" t="s">
        <v>134</v>
      </c>
      <c r="N274" s="392" t="s">
        <v>195</v>
      </c>
      <c r="O274" s="392" t="s">
        <v>136</v>
      </c>
      <c r="P274" s="382"/>
    </row>
    <row r="275" spans="1:16" ht="18.600000000000001" customHeight="1" x14ac:dyDescent="0.25">
      <c r="A275" s="451" t="s">
        <v>114</v>
      </c>
      <c r="B275" s="393" t="s">
        <v>114</v>
      </c>
      <c r="C275" s="880" t="s">
        <v>180</v>
      </c>
      <c r="D275" s="878"/>
      <c r="E275" s="613">
        <f>F275*G275*H275</f>
        <v>0</v>
      </c>
      <c r="F275" s="395"/>
      <c r="G275" s="395"/>
      <c r="H275" s="394">
        <f>B266</f>
        <v>0</v>
      </c>
      <c r="I275" s="396">
        <f>L275-E275</f>
        <v>0</v>
      </c>
      <c r="J275" s="397"/>
      <c r="K275" s="398"/>
      <c r="L275" s="613">
        <f>M275*N275*O275</f>
        <v>0</v>
      </c>
      <c r="M275" s="399"/>
      <c r="N275" s="399"/>
      <c r="O275" s="394">
        <f>D266</f>
        <v>0</v>
      </c>
      <c r="P275" s="382"/>
    </row>
    <row r="276" spans="1:16" ht="18.600000000000001" customHeight="1" x14ac:dyDescent="0.25">
      <c r="A276" s="451" t="s">
        <v>164</v>
      </c>
      <c r="B276" s="881" t="s">
        <v>164</v>
      </c>
      <c r="C276" s="876" t="s">
        <v>178</v>
      </c>
      <c r="D276" s="877"/>
      <c r="E276" s="400">
        <f>SUM(E277:E280)</f>
        <v>0</v>
      </c>
      <c r="F276" s="401"/>
      <c r="G276" s="402"/>
      <c r="H276" s="402"/>
      <c r="I276" s="396"/>
      <c r="J276" s="403"/>
      <c r="K276" s="404"/>
      <c r="L276" s="400">
        <f>SUM(L277:L280)</f>
        <v>0</v>
      </c>
      <c r="M276" s="401"/>
      <c r="N276" s="402"/>
      <c r="O276" s="402"/>
      <c r="P276" s="382"/>
    </row>
    <row r="277" spans="1:16" ht="18.600000000000001" customHeight="1" x14ac:dyDescent="0.25">
      <c r="A277" s="451"/>
      <c r="B277" s="881"/>
      <c r="C277" s="874" t="s">
        <v>181</v>
      </c>
      <c r="D277" s="882"/>
      <c r="E277" s="394">
        <f t="shared" ref="E277:E280" si="94">F277*G277*H277</f>
        <v>0</v>
      </c>
      <c r="F277" s="395"/>
      <c r="G277" s="395"/>
      <c r="H277" s="394">
        <f>H275</f>
        <v>0</v>
      </c>
      <c r="I277" s="396">
        <f t="shared" ref="I277:I281" si="95">L277-E277</f>
        <v>0</v>
      </c>
      <c r="J277" s="397"/>
      <c r="K277" s="398"/>
      <c r="L277" s="394">
        <f t="shared" ref="L277:L281" si="96">M277*N277*O277</f>
        <v>0</v>
      </c>
      <c r="M277" s="399"/>
      <c r="N277" s="399"/>
      <c r="O277" s="394">
        <f>O275</f>
        <v>0</v>
      </c>
      <c r="P277" s="382"/>
    </row>
    <row r="278" spans="1:16" ht="18.600000000000001" customHeight="1" x14ac:dyDescent="0.25">
      <c r="A278" s="451"/>
      <c r="B278" s="881"/>
      <c r="C278" s="874" t="s">
        <v>181</v>
      </c>
      <c r="D278" s="882"/>
      <c r="E278" s="394">
        <f t="shared" si="94"/>
        <v>0</v>
      </c>
      <c r="F278" s="395"/>
      <c r="G278" s="395"/>
      <c r="H278" s="394">
        <f>H275</f>
        <v>0</v>
      </c>
      <c r="I278" s="396">
        <f t="shared" si="95"/>
        <v>0</v>
      </c>
      <c r="J278" s="397"/>
      <c r="K278" s="398"/>
      <c r="L278" s="394">
        <f t="shared" si="96"/>
        <v>0</v>
      </c>
      <c r="M278" s="399"/>
      <c r="N278" s="399"/>
      <c r="O278" s="394">
        <f>O275</f>
        <v>0</v>
      </c>
      <c r="P278" s="382"/>
    </row>
    <row r="279" spans="1:16" ht="18.600000000000001" customHeight="1" x14ac:dyDescent="0.25">
      <c r="A279" s="451"/>
      <c r="B279" s="881"/>
      <c r="C279" s="874" t="s">
        <v>182</v>
      </c>
      <c r="D279" s="867"/>
      <c r="E279" s="394">
        <f t="shared" si="94"/>
        <v>0</v>
      </c>
      <c r="F279" s="395"/>
      <c r="G279" s="395"/>
      <c r="H279" s="394">
        <f>H275</f>
        <v>0</v>
      </c>
      <c r="I279" s="396">
        <f t="shared" si="95"/>
        <v>0</v>
      </c>
      <c r="J279" s="397"/>
      <c r="K279" s="398"/>
      <c r="L279" s="394">
        <f t="shared" si="96"/>
        <v>0</v>
      </c>
      <c r="M279" s="399"/>
      <c r="N279" s="399"/>
      <c r="O279" s="394">
        <f>O275</f>
        <v>0</v>
      </c>
      <c r="P279" s="382"/>
    </row>
    <row r="280" spans="1:16" ht="18.600000000000001" customHeight="1" x14ac:dyDescent="0.25">
      <c r="A280" s="451"/>
      <c r="B280" s="881"/>
      <c r="C280" s="874" t="s">
        <v>182</v>
      </c>
      <c r="D280" s="867"/>
      <c r="E280" s="394">
        <f t="shared" si="94"/>
        <v>0</v>
      </c>
      <c r="F280" s="395"/>
      <c r="G280" s="395"/>
      <c r="H280" s="394">
        <f>H275</f>
        <v>0</v>
      </c>
      <c r="I280" s="396">
        <f t="shared" si="95"/>
        <v>0</v>
      </c>
      <c r="J280" s="397"/>
      <c r="K280" s="398"/>
      <c r="L280" s="394">
        <f t="shared" si="96"/>
        <v>0</v>
      </c>
      <c r="M280" s="399"/>
      <c r="N280" s="399"/>
      <c r="O280" s="394">
        <f>O275</f>
        <v>0</v>
      </c>
      <c r="P280" s="382"/>
    </row>
    <row r="281" spans="1:16" ht="18.600000000000001" customHeight="1" x14ac:dyDescent="0.25">
      <c r="A281" s="451" t="s">
        <v>165</v>
      </c>
      <c r="B281" s="405" t="s">
        <v>165</v>
      </c>
      <c r="C281" s="874" t="s">
        <v>183</v>
      </c>
      <c r="D281" s="867"/>
      <c r="E281" s="394">
        <f>F281*G281*H281</f>
        <v>0</v>
      </c>
      <c r="F281" s="395"/>
      <c r="G281" s="395"/>
      <c r="H281" s="394">
        <f>H275</f>
        <v>0</v>
      </c>
      <c r="I281" s="396">
        <f t="shared" si="95"/>
        <v>0</v>
      </c>
      <c r="J281" s="397"/>
      <c r="K281" s="398"/>
      <c r="L281" s="394">
        <f t="shared" si="96"/>
        <v>0</v>
      </c>
      <c r="M281" s="399"/>
      <c r="N281" s="399"/>
      <c r="O281" s="394">
        <f>O275</f>
        <v>0</v>
      </c>
      <c r="P281" s="382"/>
    </row>
    <row r="282" spans="1:16" ht="18.600000000000001" customHeight="1" x14ac:dyDescent="0.25">
      <c r="A282" s="451" t="s">
        <v>166</v>
      </c>
      <c r="B282" s="875" t="s">
        <v>166</v>
      </c>
      <c r="C282" s="876" t="s">
        <v>178</v>
      </c>
      <c r="D282" s="877"/>
      <c r="E282" s="400">
        <f>SUM(E283:E285)</f>
        <v>0</v>
      </c>
      <c r="F282" s="401"/>
      <c r="G282" s="402"/>
      <c r="H282" s="402"/>
      <c r="I282" s="406"/>
      <c r="J282" s="403"/>
      <c r="K282" s="404"/>
      <c r="L282" s="400">
        <f>SUM(L283:L285)</f>
        <v>0</v>
      </c>
      <c r="M282" s="401"/>
      <c r="N282" s="402"/>
      <c r="O282" s="402"/>
      <c r="P282" s="382"/>
    </row>
    <row r="283" spans="1:16" ht="18.600000000000001" customHeight="1" x14ac:dyDescent="0.25">
      <c r="A283" s="451"/>
      <c r="B283" s="879"/>
      <c r="C283" s="866" t="s">
        <v>184</v>
      </c>
      <c r="D283" s="867"/>
      <c r="E283" s="394">
        <f>F283*G283*H283</f>
        <v>0</v>
      </c>
      <c r="F283" s="395"/>
      <c r="G283" s="395"/>
      <c r="H283" s="394">
        <f>H275</f>
        <v>0</v>
      </c>
      <c r="I283" s="396">
        <f t="shared" ref="I283:I286" si="97">L283-E283</f>
        <v>0</v>
      </c>
      <c r="J283" s="397"/>
      <c r="K283" s="398"/>
      <c r="L283" s="394">
        <f t="shared" ref="L283:L286" si="98">M283*N283*O283</f>
        <v>0</v>
      </c>
      <c r="M283" s="399"/>
      <c r="N283" s="399"/>
      <c r="O283" s="394">
        <f>O275</f>
        <v>0</v>
      </c>
      <c r="P283" s="382"/>
    </row>
    <row r="284" spans="1:16" ht="18.600000000000001" customHeight="1" x14ac:dyDescent="0.25">
      <c r="A284" s="451"/>
      <c r="B284" s="879"/>
      <c r="C284" s="866" t="s">
        <v>185</v>
      </c>
      <c r="D284" s="867"/>
      <c r="E284" s="394">
        <f t="shared" ref="E284:E285" si="99">F284*G284*H284</f>
        <v>0</v>
      </c>
      <c r="F284" s="395"/>
      <c r="G284" s="395"/>
      <c r="H284" s="394">
        <f>H275</f>
        <v>0</v>
      </c>
      <c r="I284" s="396">
        <f t="shared" si="97"/>
        <v>0</v>
      </c>
      <c r="J284" s="397"/>
      <c r="K284" s="398"/>
      <c r="L284" s="394">
        <f t="shared" si="98"/>
        <v>0</v>
      </c>
      <c r="M284" s="399"/>
      <c r="N284" s="399"/>
      <c r="O284" s="394">
        <f>O275</f>
        <v>0</v>
      </c>
      <c r="P284" s="382"/>
    </row>
    <row r="285" spans="1:16" ht="18.600000000000001" customHeight="1" x14ac:dyDescent="0.25">
      <c r="A285" s="451"/>
      <c r="B285" s="879"/>
      <c r="C285" s="866" t="s">
        <v>179</v>
      </c>
      <c r="D285" s="867"/>
      <c r="E285" s="394">
        <f t="shared" si="99"/>
        <v>0</v>
      </c>
      <c r="F285" s="395"/>
      <c r="G285" s="395"/>
      <c r="H285" s="394">
        <f>H275</f>
        <v>0</v>
      </c>
      <c r="I285" s="396">
        <f t="shared" si="97"/>
        <v>0</v>
      </c>
      <c r="J285" s="397"/>
      <c r="K285" s="398"/>
      <c r="L285" s="394">
        <f t="shared" si="98"/>
        <v>0</v>
      </c>
      <c r="M285" s="399"/>
      <c r="N285" s="399"/>
      <c r="O285" s="394">
        <f>O275</f>
        <v>0</v>
      </c>
      <c r="P285" s="382"/>
    </row>
    <row r="286" spans="1:16" ht="18.600000000000001" customHeight="1" x14ac:dyDescent="0.25">
      <c r="A286" s="451" t="s">
        <v>167</v>
      </c>
      <c r="B286" s="407" t="s">
        <v>167</v>
      </c>
      <c r="C286" s="874" t="s">
        <v>186</v>
      </c>
      <c r="D286" s="867"/>
      <c r="E286" s="394">
        <f>F286*G286*H286</f>
        <v>0</v>
      </c>
      <c r="F286" s="395"/>
      <c r="G286" s="395"/>
      <c r="H286" s="394">
        <f>H275</f>
        <v>0</v>
      </c>
      <c r="I286" s="396">
        <f t="shared" si="97"/>
        <v>0</v>
      </c>
      <c r="J286" s="397"/>
      <c r="K286" s="398"/>
      <c r="L286" s="394">
        <f t="shared" si="98"/>
        <v>0</v>
      </c>
      <c r="M286" s="399"/>
      <c r="N286" s="399"/>
      <c r="O286" s="394">
        <f>O275</f>
        <v>0</v>
      </c>
      <c r="P286" s="382"/>
    </row>
    <row r="287" spans="1:16" ht="18.600000000000001" customHeight="1" x14ac:dyDescent="0.25">
      <c r="A287" s="451" t="s">
        <v>168</v>
      </c>
      <c r="B287" s="875" t="s">
        <v>168</v>
      </c>
      <c r="C287" s="876" t="s">
        <v>178</v>
      </c>
      <c r="D287" s="877"/>
      <c r="E287" s="400">
        <f>SUM(E288:E290)</f>
        <v>0</v>
      </c>
      <c r="F287" s="401"/>
      <c r="G287" s="402"/>
      <c r="H287" s="402"/>
      <c r="I287" s="406"/>
      <c r="J287" s="403"/>
      <c r="K287" s="404"/>
      <c r="L287" s="400">
        <f>SUM(L288:L290)</f>
        <v>0</v>
      </c>
      <c r="M287" s="401"/>
      <c r="N287" s="402"/>
      <c r="O287" s="402"/>
      <c r="P287" s="382"/>
    </row>
    <row r="288" spans="1:16" ht="18.600000000000001" customHeight="1" x14ac:dyDescent="0.25">
      <c r="A288" s="451"/>
      <c r="B288" s="875"/>
      <c r="C288" s="866" t="s">
        <v>187</v>
      </c>
      <c r="D288" s="867"/>
      <c r="E288" s="394">
        <f t="shared" ref="E288:E290" si="100">F288*G288*H288</f>
        <v>0</v>
      </c>
      <c r="F288" s="395"/>
      <c r="G288" s="395"/>
      <c r="H288" s="394">
        <f>H275</f>
        <v>0</v>
      </c>
      <c r="I288" s="396">
        <f t="shared" ref="I288:I291" si="101">L288-E288</f>
        <v>0</v>
      </c>
      <c r="J288" s="397"/>
      <c r="K288" s="398"/>
      <c r="L288" s="394">
        <f t="shared" ref="L288:L291" si="102">M288*N288*O288</f>
        <v>0</v>
      </c>
      <c r="M288" s="399"/>
      <c r="N288" s="399"/>
      <c r="O288" s="394">
        <f>O275</f>
        <v>0</v>
      </c>
      <c r="P288" s="382"/>
    </row>
    <row r="289" spans="1:17" ht="18.600000000000001" customHeight="1" x14ac:dyDescent="0.25">
      <c r="A289" s="451"/>
      <c r="B289" s="875"/>
      <c r="C289" s="866" t="s">
        <v>188</v>
      </c>
      <c r="D289" s="867"/>
      <c r="E289" s="394">
        <f t="shared" si="100"/>
        <v>0</v>
      </c>
      <c r="F289" s="395"/>
      <c r="G289" s="395"/>
      <c r="H289" s="394">
        <f>H275</f>
        <v>0</v>
      </c>
      <c r="I289" s="396">
        <f t="shared" si="101"/>
        <v>0</v>
      </c>
      <c r="J289" s="397"/>
      <c r="K289" s="398"/>
      <c r="L289" s="394">
        <f t="shared" si="102"/>
        <v>0</v>
      </c>
      <c r="M289" s="399"/>
      <c r="N289" s="399"/>
      <c r="O289" s="394">
        <f>O275</f>
        <v>0</v>
      </c>
      <c r="P289" s="382"/>
    </row>
    <row r="290" spans="1:17" ht="18.600000000000001" customHeight="1" x14ac:dyDescent="0.25">
      <c r="A290" s="451"/>
      <c r="B290" s="875"/>
      <c r="C290" s="866" t="s">
        <v>179</v>
      </c>
      <c r="D290" s="867"/>
      <c r="E290" s="394">
        <f t="shared" si="100"/>
        <v>0</v>
      </c>
      <c r="F290" s="395"/>
      <c r="G290" s="395"/>
      <c r="H290" s="394">
        <f>H275</f>
        <v>0</v>
      </c>
      <c r="I290" s="396">
        <f t="shared" si="101"/>
        <v>0</v>
      </c>
      <c r="J290" s="397"/>
      <c r="K290" s="398"/>
      <c r="L290" s="394">
        <f t="shared" si="102"/>
        <v>0</v>
      </c>
      <c r="M290" s="399"/>
      <c r="N290" s="399"/>
      <c r="O290" s="394">
        <f>O275</f>
        <v>0</v>
      </c>
      <c r="P290" s="382"/>
    </row>
    <row r="291" spans="1:17" ht="18.600000000000001" customHeight="1" x14ac:dyDescent="0.25">
      <c r="A291" s="451" t="s">
        <v>169</v>
      </c>
      <c r="B291" s="405" t="s">
        <v>169</v>
      </c>
      <c r="C291" s="874" t="s">
        <v>189</v>
      </c>
      <c r="D291" s="867"/>
      <c r="E291" s="394">
        <f>F291*G291*H291</f>
        <v>0</v>
      </c>
      <c r="F291" s="395"/>
      <c r="G291" s="395"/>
      <c r="H291" s="394">
        <f>H275</f>
        <v>0</v>
      </c>
      <c r="I291" s="396">
        <f t="shared" si="101"/>
        <v>0</v>
      </c>
      <c r="J291" s="397"/>
      <c r="K291" s="398"/>
      <c r="L291" s="394">
        <f t="shared" si="102"/>
        <v>0</v>
      </c>
      <c r="M291" s="399"/>
      <c r="N291" s="399"/>
      <c r="O291" s="394">
        <f>O275</f>
        <v>0</v>
      </c>
      <c r="P291" s="382"/>
    </row>
    <row r="292" spans="1:17" ht="18.600000000000001" customHeight="1" x14ac:dyDescent="0.25">
      <c r="A292" s="451" t="s">
        <v>170</v>
      </c>
      <c r="B292" s="875" t="s">
        <v>170</v>
      </c>
      <c r="C292" s="876" t="s">
        <v>178</v>
      </c>
      <c r="D292" s="877"/>
      <c r="E292" s="400">
        <f>SUM(E293:E294)</f>
        <v>0</v>
      </c>
      <c r="F292" s="401"/>
      <c r="G292" s="402"/>
      <c r="H292" s="402"/>
      <c r="I292" s="406"/>
      <c r="J292" s="403"/>
      <c r="K292" s="404"/>
      <c r="L292" s="400">
        <f>SUM(L293:L294)</f>
        <v>0</v>
      </c>
      <c r="M292" s="401"/>
      <c r="N292" s="402"/>
      <c r="O292" s="402"/>
      <c r="P292" s="382"/>
    </row>
    <row r="293" spans="1:17" ht="18.600000000000001" customHeight="1" x14ac:dyDescent="0.25">
      <c r="A293" s="451"/>
      <c r="B293" s="878"/>
      <c r="C293" s="874" t="s">
        <v>170</v>
      </c>
      <c r="D293" s="867"/>
      <c r="E293" s="394">
        <f t="shared" ref="E293" si="103">F293*G293*H293</f>
        <v>0</v>
      </c>
      <c r="F293" s="395"/>
      <c r="G293" s="395"/>
      <c r="H293" s="394">
        <f>H275</f>
        <v>0</v>
      </c>
      <c r="I293" s="396">
        <f t="shared" ref="I293:I295" si="104">L293-E293</f>
        <v>0</v>
      </c>
      <c r="J293" s="397"/>
      <c r="K293" s="398"/>
      <c r="L293" s="394">
        <f t="shared" ref="L293:L295" si="105">M293*N293*O293</f>
        <v>0</v>
      </c>
      <c r="M293" s="399"/>
      <c r="N293" s="399"/>
      <c r="O293" s="394">
        <f>O275</f>
        <v>0</v>
      </c>
      <c r="P293" s="382"/>
    </row>
    <row r="294" spans="1:17" ht="18.600000000000001" customHeight="1" x14ac:dyDescent="0.25">
      <c r="A294" s="451"/>
      <c r="B294" s="878"/>
      <c r="C294" s="874" t="s">
        <v>190</v>
      </c>
      <c r="D294" s="867"/>
      <c r="E294" s="394">
        <f>F294*G294*H294</f>
        <v>0</v>
      </c>
      <c r="F294" s="395"/>
      <c r="G294" s="395"/>
      <c r="H294" s="394">
        <f>H275</f>
        <v>0</v>
      </c>
      <c r="I294" s="396">
        <f t="shared" si="104"/>
        <v>0</v>
      </c>
      <c r="J294" s="397"/>
      <c r="K294" s="398"/>
      <c r="L294" s="394">
        <f t="shared" si="105"/>
        <v>0</v>
      </c>
      <c r="M294" s="399"/>
      <c r="N294" s="399"/>
      <c r="O294" s="394">
        <f>O275</f>
        <v>0</v>
      </c>
      <c r="P294" s="382"/>
    </row>
    <row r="295" spans="1:17" ht="18.600000000000001" customHeight="1" x14ac:dyDescent="0.25">
      <c r="A295" s="451" t="s">
        <v>171</v>
      </c>
      <c r="B295" s="405" t="s">
        <v>171</v>
      </c>
      <c r="C295" s="874" t="s">
        <v>191</v>
      </c>
      <c r="D295" s="867"/>
      <c r="E295" s="394">
        <f>F295*G295*H295</f>
        <v>0</v>
      </c>
      <c r="F295" s="395"/>
      <c r="G295" s="395"/>
      <c r="H295" s="394">
        <f>H275</f>
        <v>0</v>
      </c>
      <c r="I295" s="396">
        <f t="shared" si="104"/>
        <v>0</v>
      </c>
      <c r="J295" s="397"/>
      <c r="K295" s="398"/>
      <c r="L295" s="394">
        <f t="shared" si="105"/>
        <v>0</v>
      </c>
      <c r="M295" s="399"/>
      <c r="N295" s="399"/>
      <c r="O295" s="394">
        <f>O275</f>
        <v>0</v>
      </c>
      <c r="P295" s="382"/>
      <c r="Q295" s="371" t="s">
        <v>256</v>
      </c>
    </row>
    <row r="296" spans="1:17" ht="18.600000000000001" customHeight="1" x14ac:dyDescent="0.25">
      <c r="A296" s="451" t="s">
        <v>172</v>
      </c>
      <c r="B296" s="875" t="s">
        <v>172</v>
      </c>
      <c r="C296" s="876" t="s">
        <v>178</v>
      </c>
      <c r="D296" s="877"/>
      <c r="E296" s="400">
        <f>SUM(E297:E299)</f>
        <v>0</v>
      </c>
      <c r="F296" s="401"/>
      <c r="G296" s="402"/>
      <c r="H296" s="402"/>
      <c r="I296" s="406"/>
      <c r="J296" s="403"/>
      <c r="K296" s="404"/>
      <c r="L296" s="400">
        <f>SUM(L297:L299)</f>
        <v>0</v>
      </c>
      <c r="M296" s="401"/>
      <c r="N296" s="402"/>
      <c r="O296" s="402"/>
      <c r="P296" s="382"/>
    </row>
    <row r="297" spans="1:17" ht="18.600000000000001" customHeight="1" x14ac:dyDescent="0.25">
      <c r="A297" s="451"/>
      <c r="B297" s="875"/>
      <c r="C297" s="866" t="s">
        <v>192</v>
      </c>
      <c r="D297" s="867"/>
      <c r="E297" s="394">
        <f t="shared" ref="E297:E299" si="106">F297*G297*H297</f>
        <v>0</v>
      </c>
      <c r="F297" s="395"/>
      <c r="G297" s="395"/>
      <c r="H297" s="394">
        <f>H275</f>
        <v>0</v>
      </c>
      <c r="I297" s="396">
        <f t="shared" ref="I297:I300" si="107">L297-E297</f>
        <v>0</v>
      </c>
      <c r="J297" s="397"/>
      <c r="K297" s="398"/>
      <c r="L297" s="394">
        <f t="shared" ref="L297:L300" si="108">M297*N297*O297</f>
        <v>0</v>
      </c>
      <c r="M297" s="399"/>
      <c r="N297" s="399"/>
      <c r="O297" s="394">
        <f>O275</f>
        <v>0</v>
      </c>
      <c r="P297" s="382"/>
    </row>
    <row r="298" spans="1:17" ht="18.600000000000001" customHeight="1" x14ac:dyDescent="0.25">
      <c r="A298" s="451"/>
      <c r="B298" s="875"/>
      <c r="C298" s="866" t="s">
        <v>193</v>
      </c>
      <c r="D298" s="867"/>
      <c r="E298" s="394">
        <f t="shared" si="106"/>
        <v>0</v>
      </c>
      <c r="F298" s="395"/>
      <c r="G298" s="395"/>
      <c r="H298" s="394">
        <f>H275</f>
        <v>0</v>
      </c>
      <c r="I298" s="396">
        <f t="shared" si="107"/>
        <v>0</v>
      </c>
      <c r="J298" s="397"/>
      <c r="K298" s="398"/>
      <c r="L298" s="394">
        <f t="shared" si="108"/>
        <v>0</v>
      </c>
      <c r="M298" s="399"/>
      <c r="N298" s="399"/>
      <c r="O298" s="394">
        <f>O275</f>
        <v>0</v>
      </c>
      <c r="P298" s="382"/>
    </row>
    <row r="299" spans="1:17" ht="18.600000000000001" customHeight="1" x14ac:dyDescent="0.25">
      <c r="A299" s="451"/>
      <c r="B299" s="875"/>
      <c r="C299" s="866" t="s">
        <v>179</v>
      </c>
      <c r="D299" s="867"/>
      <c r="E299" s="394">
        <f t="shared" si="106"/>
        <v>0</v>
      </c>
      <c r="F299" s="395"/>
      <c r="G299" s="395"/>
      <c r="H299" s="394">
        <f>H275</f>
        <v>0</v>
      </c>
      <c r="I299" s="396">
        <f t="shared" si="107"/>
        <v>0</v>
      </c>
      <c r="J299" s="397"/>
      <c r="K299" s="398"/>
      <c r="L299" s="394">
        <f t="shared" si="108"/>
        <v>0</v>
      </c>
      <c r="M299" s="399"/>
      <c r="N299" s="399"/>
      <c r="O299" s="394">
        <f>O275</f>
        <v>0</v>
      </c>
      <c r="P299" s="382"/>
    </row>
    <row r="300" spans="1:17" ht="18.600000000000001" customHeight="1" x14ac:dyDescent="0.25">
      <c r="A300" s="451" t="s">
        <v>173</v>
      </c>
      <c r="B300" s="405" t="s">
        <v>173</v>
      </c>
      <c r="C300" s="866" t="s">
        <v>194</v>
      </c>
      <c r="D300" s="867"/>
      <c r="E300" s="394">
        <f>F300*G300*H300</f>
        <v>0</v>
      </c>
      <c r="F300" s="395"/>
      <c r="G300" s="395"/>
      <c r="H300" s="394">
        <f>H275</f>
        <v>0</v>
      </c>
      <c r="I300" s="396">
        <f t="shared" si="107"/>
        <v>0</v>
      </c>
      <c r="J300" s="397"/>
      <c r="K300" s="398"/>
      <c r="L300" s="394">
        <f t="shared" si="108"/>
        <v>0</v>
      </c>
      <c r="M300" s="399"/>
      <c r="N300" s="399"/>
      <c r="O300" s="394">
        <f>O275</f>
        <v>0</v>
      </c>
      <c r="P300" s="382"/>
    </row>
    <row r="301" spans="1:17" s="415" customFormat="1" ht="18.600000000000001" customHeight="1" x14ac:dyDescent="0.25">
      <c r="B301" s="868" t="s">
        <v>196</v>
      </c>
      <c r="C301" s="869"/>
      <c r="D301" s="870"/>
      <c r="E301" s="408">
        <f>SUM(E275,E276,E281,E282,E286,E287,E291,E292,E295,E296,E300)</f>
        <v>0</v>
      </c>
      <c r="F301" s="401"/>
      <c r="G301" s="409"/>
      <c r="H301" s="410"/>
      <c r="I301" s="411"/>
      <c r="J301" s="412"/>
      <c r="K301" s="413"/>
      <c r="L301" s="408">
        <f>SUM(L275,L276,L281,L282,L286,L287,L291,L292,L295,L296,L300)</f>
        <v>0</v>
      </c>
      <c r="M301" s="401"/>
      <c r="N301" s="409"/>
      <c r="O301" s="410"/>
      <c r="P301" s="414"/>
    </row>
    <row r="302" spans="1:17" ht="16.8" customHeight="1" outlineLevel="1" x14ac:dyDescent="0.25">
      <c r="B302" s="871" t="s">
        <v>264</v>
      </c>
      <c r="C302" s="872" t="s">
        <v>201</v>
      </c>
      <c r="D302" s="873"/>
      <c r="E302" s="416">
        <f t="shared" ref="E302" si="109">F302*G302*H302</f>
        <v>0</v>
      </c>
      <c r="F302" s="417"/>
      <c r="G302" s="417"/>
      <c r="H302" s="394">
        <f>H275</f>
        <v>0</v>
      </c>
      <c r="I302" s="396">
        <f t="shared" ref="I302:I304" si="110">L302-E302</f>
        <v>0</v>
      </c>
      <c r="J302" s="397"/>
      <c r="K302" s="398"/>
      <c r="L302" s="394">
        <f t="shared" ref="L302:L304" si="111">M302*N302*O302</f>
        <v>0</v>
      </c>
      <c r="M302" s="399"/>
      <c r="N302" s="399"/>
      <c r="O302" s="394">
        <f>O275</f>
        <v>0</v>
      </c>
      <c r="P302" s="382"/>
    </row>
    <row r="303" spans="1:17" ht="16.8" customHeight="1" outlineLevel="1" x14ac:dyDescent="0.25">
      <c r="B303" s="871"/>
      <c r="C303" s="872" t="s">
        <v>200</v>
      </c>
      <c r="D303" s="873"/>
      <c r="E303" s="416">
        <f>F303*G303*H303</f>
        <v>0</v>
      </c>
      <c r="F303" s="417"/>
      <c r="G303" s="417"/>
      <c r="H303" s="394">
        <f>H275</f>
        <v>0</v>
      </c>
      <c r="I303" s="396">
        <f t="shared" si="110"/>
        <v>0</v>
      </c>
      <c r="J303" s="397"/>
      <c r="K303" s="398"/>
      <c r="L303" s="394">
        <f t="shared" si="111"/>
        <v>0</v>
      </c>
      <c r="M303" s="399"/>
      <c r="N303" s="399"/>
      <c r="O303" s="394">
        <f>O275</f>
        <v>0</v>
      </c>
      <c r="P303" s="382"/>
    </row>
    <row r="304" spans="1:17" ht="16.8" customHeight="1" outlineLevel="1" x14ac:dyDescent="0.25">
      <c r="B304" s="871"/>
      <c r="C304" s="872" t="s">
        <v>197</v>
      </c>
      <c r="D304" s="873"/>
      <c r="E304" s="416">
        <f t="shared" ref="E304" si="112">F304*G304*H304</f>
        <v>0</v>
      </c>
      <c r="F304" s="417"/>
      <c r="G304" s="417"/>
      <c r="H304" s="394">
        <f>H275</f>
        <v>0</v>
      </c>
      <c r="I304" s="396">
        <f t="shared" si="110"/>
        <v>0</v>
      </c>
      <c r="J304" s="397"/>
      <c r="K304" s="398"/>
      <c r="L304" s="394">
        <f t="shared" si="111"/>
        <v>0</v>
      </c>
      <c r="M304" s="399"/>
      <c r="N304" s="399"/>
      <c r="O304" s="394">
        <f>O275</f>
        <v>0</v>
      </c>
      <c r="P304" s="382"/>
    </row>
    <row r="305" spans="1:20" s="415" customFormat="1" ht="18.600000000000001" customHeight="1" outlineLevel="1" thickBot="1" x14ac:dyDescent="0.3">
      <c r="B305" s="860" t="s">
        <v>265</v>
      </c>
      <c r="C305" s="861"/>
      <c r="D305" s="862"/>
      <c r="E305" s="418">
        <f>SUM(E302:E304)</f>
        <v>0</v>
      </c>
      <c r="F305" s="419"/>
      <c r="G305" s="420"/>
      <c r="H305" s="421"/>
      <c r="I305" s="422"/>
      <c r="J305" s="423"/>
      <c r="K305" s="424"/>
      <c r="L305" s="418">
        <f>SUM(L302:L304)</f>
        <v>0</v>
      </c>
      <c r="M305" s="419"/>
      <c r="N305" s="420"/>
      <c r="O305" s="421"/>
      <c r="P305" s="414"/>
    </row>
    <row r="306" spans="1:20" ht="21" customHeight="1" thickBot="1" x14ac:dyDescent="0.3">
      <c r="B306" s="863" t="s">
        <v>254</v>
      </c>
      <c r="C306" s="864"/>
      <c r="D306" s="865" t="s">
        <v>255</v>
      </c>
      <c r="E306" s="857"/>
      <c r="F306" s="857"/>
      <c r="G306" s="857"/>
      <c r="H306" s="857"/>
      <c r="I306" s="857"/>
      <c r="J306" s="857"/>
      <c r="K306" s="857"/>
      <c r="L306" s="858"/>
      <c r="M306" s="858"/>
      <c r="N306" s="858"/>
      <c r="O306" s="859"/>
      <c r="P306" s="382"/>
    </row>
    <row r="307" spans="1:20" hidden="1" outlineLevel="1" x14ac:dyDescent="0.25">
      <c r="B307" s="303" t="s">
        <v>266</v>
      </c>
      <c r="E307" s="425">
        <f>(E301-E300)*0.05</f>
        <v>0</v>
      </c>
      <c r="F307" s="303"/>
      <c r="G307" s="303"/>
      <c r="H307" s="426"/>
      <c r="L307" s="425">
        <f>(L301-L300)*0.05</f>
        <v>0</v>
      </c>
      <c r="P307" s="382"/>
    </row>
    <row r="308" spans="1:20" hidden="1" outlineLevel="1" x14ac:dyDescent="0.25">
      <c r="B308" s="303"/>
      <c r="E308" s="427" t="str">
        <f>IF(E300&lt;=E307,"O.K","Review")</f>
        <v>O.K</v>
      </c>
      <c r="F308" s="303"/>
      <c r="G308" s="303"/>
      <c r="L308" s="427" t="str">
        <f>IF(L300&lt;=L307,"O.K","Review")</f>
        <v>O.K</v>
      </c>
      <c r="P308" s="382"/>
    </row>
    <row r="309" spans="1:20" collapsed="1" x14ac:dyDescent="0.25">
      <c r="B309" s="303"/>
      <c r="E309" s="427"/>
      <c r="F309" s="303"/>
      <c r="G309" s="303"/>
      <c r="L309" s="427"/>
      <c r="P309" s="382"/>
    </row>
    <row r="310" spans="1:20" s="428" customFormat="1" ht="25.5" hidden="1" customHeight="1" outlineLevel="1" x14ac:dyDescent="0.25">
      <c r="B310" s="429" t="str">
        <f>정부지원금!$B$29</f>
        <v>성명 :                  (서명)</v>
      </c>
      <c r="C310" s="429"/>
      <c r="E310" s="429" t="str">
        <f>정부지원금!$E$29</f>
        <v>성명 :                  (서명)</v>
      </c>
      <c r="F310" s="430"/>
      <c r="H310" s="429" t="str">
        <f>정부지원금!$G$29</f>
        <v>성명 :                  (서명)</v>
      </c>
      <c r="K310" s="430" t="str">
        <f>정부지원금!$I$29</f>
        <v>성명 :                  (서명)</v>
      </c>
      <c r="N310" s="430" t="str">
        <f>정부지원금!$K$29</f>
        <v>성명 :                  (서명)</v>
      </c>
      <c r="P310" s="382"/>
    </row>
    <row r="311" spans="1:20" s="428" customFormat="1" ht="25.5" hidden="1" customHeight="1" outlineLevel="1" x14ac:dyDescent="0.25">
      <c r="B311" s="429" t="str">
        <f>정부지원금!$B$30</f>
        <v>성명 :                  (서명)</v>
      </c>
      <c r="C311" s="429"/>
      <c r="E311" s="429" t="str">
        <f>정부지원금!$E$30</f>
        <v>성명 :                  (서명)</v>
      </c>
      <c r="F311" s="430"/>
      <c r="H311" s="429" t="str">
        <f>정부지원금!$G$30</f>
        <v>성명 :                  (서명)</v>
      </c>
      <c r="K311" s="430" t="str">
        <f>정부지원금!$I$30</f>
        <v>성명 :                  (서명)</v>
      </c>
      <c r="N311" s="430" t="str">
        <f>정부지원금!$K$30</f>
        <v>성명 :                  (서명)</v>
      </c>
      <c r="P311" s="382"/>
    </row>
    <row r="312" spans="1:20" collapsed="1" x14ac:dyDescent="0.25"/>
    <row r="313" spans="1:20" ht="43.5" customHeight="1" x14ac:dyDescent="0.25">
      <c r="B313" s="372" t="s">
        <v>262</v>
      </c>
      <c r="C313" s="373"/>
      <c r="D313" s="373"/>
      <c r="E313" s="373"/>
      <c r="F313" s="373"/>
      <c r="G313" s="373"/>
      <c r="H313" s="373"/>
      <c r="I313" s="373"/>
      <c r="J313" s="373"/>
      <c r="K313" s="373"/>
      <c r="L313" s="373"/>
      <c r="M313" s="373"/>
      <c r="N313" s="373"/>
      <c r="O313" s="373"/>
      <c r="P313" s="373"/>
      <c r="Q313" s="373"/>
      <c r="R313" s="373"/>
    </row>
    <row r="314" spans="1:20" ht="21.6" customHeight="1" x14ac:dyDescent="0.25">
      <c r="B314" s="942" t="str">
        <f>INDEX('훈련비용 조정내역표'!$C$10:$C$60,MATCH(F316,'훈련비용 조정내역표'!$B$10:$B$60,0),0)</f>
        <v>승인</v>
      </c>
      <c r="C314" s="942"/>
      <c r="D314" s="374"/>
      <c r="E314" s="375"/>
      <c r="F314" s="375"/>
      <c r="G314" s="376"/>
      <c r="H314" s="383" t="s">
        <v>247</v>
      </c>
      <c r="I314" s="378">
        <f>INDEX('훈련비용 조정내역표'!$G$10:$G$60,MATCH(F316,'훈련비용 조정내역표'!$B$10:$B$60,0),0)</f>
        <v>0</v>
      </c>
      <c r="J314" s="383" t="s">
        <v>248</v>
      </c>
      <c r="K314" s="605">
        <f>INT(IFERROR($J319/($B318*$E318*$B321),))</f>
        <v>0</v>
      </c>
      <c r="L314" s="435" t="e">
        <f>K314/$I314</f>
        <v>#DIV/0!</v>
      </c>
      <c r="M314" s="436" t="s">
        <v>249</v>
      </c>
      <c r="N314" s="605">
        <f>INT(IFERROR($N319/($D318*$G318*$D321),))</f>
        <v>0</v>
      </c>
      <c r="O314" s="435" t="e">
        <f>N314/$I314</f>
        <v>#DIV/0!</v>
      </c>
      <c r="P314" s="373"/>
      <c r="Q314" s="373"/>
      <c r="R314" s="373"/>
    </row>
    <row r="315" spans="1:20" ht="21.6" customHeight="1" x14ac:dyDescent="0.25">
      <c r="B315" s="379" t="s">
        <v>229</v>
      </c>
      <c r="C315" s="881" t="s">
        <v>230</v>
      </c>
      <c r="D315" s="881"/>
      <c r="E315" s="881"/>
      <c r="F315" s="377" t="s">
        <v>231</v>
      </c>
      <c r="G315" s="380" t="s">
        <v>233</v>
      </c>
      <c r="H315" s="943" t="s">
        <v>250</v>
      </c>
      <c r="I315" s="944"/>
      <c r="J315" s="944"/>
      <c r="K315" s="944"/>
      <c r="L315" s="944"/>
      <c r="M315" s="944"/>
      <c r="N315" s="944"/>
      <c r="O315" s="945"/>
      <c r="P315" s="373"/>
      <c r="Q315" s="373"/>
      <c r="R315" s="373"/>
    </row>
    <row r="316" spans="1:20" ht="21.6" customHeight="1" thickBot="1" x14ac:dyDescent="0.3">
      <c r="B316" s="621" t="str">
        <f>일반사항!$E$6</f>
        <v>부산</v>
      </c>
      <c r="C316" s="937">
        <f>일반사항!$E$7</f>
        <v>0</v>
      </c>
      <c r="D316" s="937"/>
      <c r="E316" s="937"/>
      <c r="F316" s="665">
        <f>'훈련비용 조정내역표'!$B$16</f>
        <v>7</v>
      </c>
      <c r="G316" s="381">
        <f>INDEX('훈련비용 조정내역표'!$H$10:$H$60,MATCH(F316,'훈련비용 조정내역표'!$B$10:$B$60,0),0)</f>
        <v>0</v>
      </c>
      <c r="H316" s="937">
        <f>INDEX('훈련비용 조정내역표'!$D$10:$D$60,MATCH(F316,'훈련비용 조정내역표'!$B$10:$B$60,0),0)</f>
        <v>0</v>
      </c>
      <c r="I316" s="937"/>
      <c r="J316" s="937"/>
      <c r="K316" s="937"/>
      <c r="L316" s="434" t="str">
        <f>IF(E318=G318,"◯ 적합","◯ 변경")</f>
        <v>◯ 적합</v>
      </c>
      <c r="M316" s="938">
        <f>INDEX('훈련비용 조정내역표'!$E$10:$E$60,MATCH(F316,'훈련비용 조정내역표'!$B$10:$B$60,0),0)</f>
        <v>0</v>
      </c>
      <c r="N316" s="938"/>
      <c r="O316" s="938"/>
      <c r="P316" s="373"/>
      <c r="Q316" s="373"/>
      <c r="R316" s="373"/>
    </row>
    <row r="317" spans="1:20" ht="21.6" customHeight="1" thickTop="1" x14ac:dyDescent="0.25">
      <c r="B317" s="939" t="s">
        <v>106</v>
      </c>
      <c r="C317" s="939"/>
      <c r="D317" s="939"/>
      <c r="E317" s="939" t="s">
        <v>163</v>
      </c>
      <c r="F317" s="939"/>
      <c r="G317" s="940"/>
      <c r="H317" s="941" t="s">
        <v>243</v>
      </c>
      <c r="I317" s="939"/>
      <c r="J317" s="939"/>
      <c r="K317" s="939"/>
      <c r="L317" s="939" t="s">
        <v>246</v>
      </c>
      <c r="M317" s="939"/>
      <c r="N317" s="939"/>
      <c r="O317" s="939"/>
      <c r="P317" s="373"/>
      <c r="Q317" s="373"/>
      <c r="R317" s="373"/>
      <c r="T317" s="382"/>
    </row>
    <row r="318" spans="1:20" ht="21.6" customHeight="1" x14ac:dyDescent="0.25">
      <c r="B318" s="915">
        <f>INDEX('훈련비용 조정내역표'!$O$10:$O$60,MATCH(F316,'훈련비용 조정내역표'!$B$10:$B$60,0),0)</f>
        <v>0</v>
      </c>
      <c r="C318" s="917" t="str">
        <f>IF(B318=D318,"◯ 적합","◯ 변경")</f>
        <v>◯ 적합</v>
      </c>
      <c r="D318" s="918">
        <f>INDEX('훈련비용 조정내역표'!$Y$10:$Y$60,MATCH(F316,'훈련비용 조정내역표'!$B$10:$B$60,0),0)</f>
        <v>0</v>
      </c>
      <c r="E318" s="915">
        <f>INDEX('훈련비용 조정내역표'!$N$10:$N$60,MATCH(F316,'훈련비용 조정내역표'!$B$10:$B$60,0),0)</f>
        <v>0</v>
      </c>
      <c r="F318" s="917" t="str">
        <f>IF(E318=G318,"◯ 적합","◯ 변경")</f>
        <v>◯ 적합</v>
      </c>
      <c r="G318" s="921">
        <f>INDEX('훈련비용 조정내역표'!$X$10:$X$60,MATCH(F316,'훈련비용 조정내역표'!$B$10:$B$60,0),0)</f>
        <v>0</v>
      </c>
      <c r="H318" s="934" t="s">
        <v>36</v>
      </c>
      <c r="I318" s="926"/>
      <c r="J318" s="935">
        <f>J319+J320+J321+J322</f>
        <v>0</v>
      </c>
      <c r="K318" s="935"/>
      <c r="L318" s="926" t="s">
        <v>36</v>
      </c>
      <c r="M318" s="926"/>
      <c r="N318" s="935">
        <f>N319+N320+N321+N322</f>
        <v>0</v>
      </c>
      <c r="O318" s="935"/>
      <c r="P318" s="373"/>
      <c r="Q318" s="373"/>
      <c r="R318" s="373"/>
      <c r="T318" s="382"/>
    </row>
    <row r="319" spans="1:20" ht="21.6" customHeight="1" x14ac:dyDescent="0.25">
      <c r="A319" s="371" t="str">
        <f>F316&amp;"훈련비금액"</f>
        <v>7훈련비금액</v>
      </c>
      <c r="B319" s="915"/>
      <c r="C319" s="917"/>
      <c r="D319" s="918"/>
      <c r="E319" s="915"/>
      <c r="F319" s="917"/>
      <c r="G319" s="921"/>
      <c r="H319" s="929" t="s">
        <v>263</v>
      </c>
      <c r="I319" s="932"/>
      <c r="J319" s="936">
        <f>E353</f>
        <v>0</v>
      </c>
      <c r="K319" s="936"/>
      <c r="L319" s="932" t="s">
        <v>263</v>
      </c>
      <c r="M319" s="932"/>
      <c r="N319" s="936">
        <f>L353</f>
        <v>0</v>
      </c>
      <c r="O319" s="936"/>
      <c r="P319" s="373"/>
      <c r="Q319" s="373"/>
      <c r="R319" s="373"/>
      <c r="T319" s="382"/>
    </row>
    <row r="320" spans="1:20" ht="21.6" customHeight="1" x14ac:dyDescent="0.25">
      <c r="A320" s="371" t="str">
        <f>F316&amp;"숙식비"</f>
        <v>7숙식비</v>
      </c>
      <c r="B320" s="926" t="s">
        <v>236</v>
      </c>
      <c r="C320" s="926"/>
      <c r="D320" s="926"/>
      <c r="E320" s="926" t="s">
        <v>237</v>
      </c>
      <c r="F320" s="926"/>
      <c r="G320" s="927"/>
      <c r="H320" s="928" t="s">
        <v>342</v>
      </c>
      <c r="I320" s="384" t="s">
        <v>244</v>
      </c>
      <c r="J320" s="923">
        <f>E354</f>
        <v>0</v>
      </c>
      <c r="K320" s="923"/>
      <c r="L320" s="931" t="s">
        <v>342</v>
      </c>
      <c r="M320" s="384" t="s">
        <v>244</v>
      </c>
      <c r="N320" s="914">
        <f>L354</f>
        <v>0</v>
      </c>
      <c r="O320" s="914"/>
      <c r="P320" s="373"/>
      <c r="Q320" s="373"/>
      <c r="R320" s="373"/>
      <c r="T320" s="382"/>
    </row>
    <row r="321" spans="1:20" ht="21.6" customHeight="1" x14ac:dyDescent="0.25">
      <c r="A321" s="371" t="str">
        <f>F316&amp;"식비"</f>
        <v>7식비</v>
      </c>
      <c r="B321" s="915">
        <f>INDEX('훈련비용 조정내역표'!$M$10:$M$60,MATCH(F316,'훈련비용 조정내역표'!$B$10:$B$60,0),0)</f>
        <v>0</v>
      </c>
      <c r="C321" s="917" t="str">
        <f>IF(B321=D321,"◯ 적합","◯ 변경")</f>
        <v>◯ 적합</v>
      </c>
      <c r="D321" s="918">
        <f>INDEX('훈련비용 조정내역표'!$W$10:$W$60,MATCH(F316,'훈련비용 조정내역표'!$B$10:$B$60,0),0)</f>
        <v>0</v>
      </c>
      <c r="E321" s="920">
        <f>INDEX('훈련비용 조정내역표'!$J$10:$J$60,MATCH(F316,'훈련비용 조정내역표'!$B$10:$B$60,0),0)</f>
        <v>0</v>
      </c>
      <c r="F321" s="917" t="str">
        <f>IF(E321=G321,"◯ 적합","◯ 변경")</f>
        <v>◯ 적합</v>
      </c>
      <c r="G321" s="921">
        <f>INDEX('훈련비용 조정내역표'!$K$10:$K$60,MATCH(F316,'훈련비용 조정내역표'!$B$10:$B$60,0),0)</f>
        <v>0</v>
      </c>
      <c r="H321" s="929"/>
      <c r="I321" s="384" t="s">
        <v>199</v>
      </c>
      <c r="J321" s="923">
        <f>E355</f>
        <v>0</v>
      </c>
      <c r="K321" s="923"/>
      <c r="L321" s="932"/>
      <c r="M321" s="384" t="s">
        <v>199</v>
      </c>
      <c r="N321" s="914">
        <f>L355</f>
        <v>0</v>
      </c>
      <c r="O321" s="914"/>
      <c r="P321" s="373"/>
      <c r="Q321" s="373"/>
      <c r="R321" s="373"/>
      <c r="T321" s="382"/>
    </row>
    <row r="322" spans="1:20" ht="21.6" customHeight="1" thickBot="1" x14ac:dyDescent="0.3">
      <c r="A322" s="371" t="str">
        <f>F316&amp;"수당 등"</f>
        <v>7수당 등</v>
      </c>
      <c r="B322" s="916"/>
      <c r="C322" s="917"/>
      <c r="D322" s="919"/>
      <c r="E322" s="916"/>
      <c r="F322" s="917"/>
      <c r="G322" s="922"/>
      <c r="H322" s="930"/>
      <c r="I322" s="385" t="s">
        <v>245</v>
      </c>
      <c r="J322" s="924">
        <f>E356</f>
        <v>0</v>
      </c>
      <c r="K322" s="924"/>
      <c r="L322" s="933"/>
      <c r="M322" s="385" t="s">
        <v>245</v>
      </c>
      <c r="N322" s="925">
        <f>L356</f>
        <v>0</v>
      </c>
      <c r="O322" s="925"/>
      <c r="P322" s="373"/>
      <c r="Q322" s="373"/>
      <c r="R322" s="373"/>
      <c r="T322" s="382"/>
    </row>
    <row r="323" spans="1:20" ht="21.6" customHeight="1" thickTop="1" thickBot="1" x14ac:dyDescent="0.3">
      <c r="B323" s="883" t="s">
        <v>238</v>
      </c>
      <c r="C323" s="883"/>
      <c r="D323" s="386">
        <f>INDEX('훈련비용 조정내역표'!$L$10:$L$60,MATCH(F316,'훈련비용 조정내역표'!$B$10:$B$60,0),0)</f>
        <v>0</v>
      </c>
      <c r="E323" s="883" t="s">
        <v>239</v>
      </c>
      <c r="F323" s="883"/>
      <c r="G323" s="387">
        <f>INDEX('훈련비용 조정내역표'!$V$10:$V$60,MATCH(F316,'훈련비용 조정내역표'!$B$10:$B$60,0),0)</f>
        <v>0</v>
      </c>
      <c r="H323" s="884" t="s">
        <v>240</v>
      </c>
      <c r="I323" s="884"/>
      <c r="J323" s="388" t="s">
        <v>241</v>
      </c>
      <c r="K323" s="389"/>
      <c r="L323" s="388" t="s">
        <v>242</v>
      </c>
      <c r="M323" s="390"/>
      <c r="N323" s="885"/>
      <c r="O323" s="885"/>
      <c r="P323" s="373"/>
      <c r="Q323" s="373"/>
      <c r="R323" s="373"/>
      <c r="T323" s="382"/>
    </row>
    <row r="324" spans="1:20" ht="21.6" customHeight="1" thickTop="1" x14ac:dyDescent="0.25">
      <c r="B324" s="886" t="s">
        <v>174</v>
      </c>
      <c r="C324" s="889" t="s">
        <v>175</v>
      </c>
      <c r="D324" s="890"/>
      <c r="E324" s="895" t="s">
        <v>251</v>
      </c>
      <c r="F324" s="896"/>
      <c r="G324" s="896"/>
      <c r="H324" s="896"/>
      <c r="I324" s="897" t="s">
        <v>252</v>
      </c>
      <c r="J324" s="898"/>
      <c r="K324" s="899"/>
      <c r="L324" s="906" t="s">
        <v>253</v>
      </c>
      <c r="M324" s="907"/>
      <c r="N324" s="907"/>
      <c r="O324" s="908"/>
      <c r="P324" s="382"/>
    </row>
    <row r="325" spans="1:20" ht="21.6" customHeight="1" x14ac:dyDescent="0.25">
      <c r="B325" s="887"/>
      <c r="C325" s="891"/>
      <c r="D325" s="892"/>
      <c r="E325" s="909" t="s">
        <v>176</v>
      </c>
      <c r="F325" s="911" t="s">
        <v>177</v>
      </c>
      <c r="G325" s="912"/>
      <c r="H325" s="913"/>
      <c r="I325" s="900"/>
      <c r="J325" s="901"/>
      <c r="K325" s="902"/>
      <c r="L325" s="909" t="s">
        <v>176</v>
      </c>
      <c r="M325" s="911" t="s">
        <v>177</v>
      </c>
      <c r="N325" s="912"/>
      <c r="O325" s="913"/>
      <c r="P325" s="382"/>
    </row>
    <row r="326" spans="1:20" ht="21.6" customHeight="1" x14ac:dyDescent="0.25">
      <c r="B326" s="888"/>
      <c r="C326" s="893"/>
      <c r="D326" s="894"/>
      <c r="E326" s="910"/>
      <c r="F326" s="392" t="s">
        <v>134</v>
      </c>
      <c r="G326" s="392" t="s">
        <v>195</v>
      </c>
      <c r="H326" s="392" t="s">
        <v>136</v>
      </c>
      <c r="I326" s="903"/>
      <c r="J326" s="904"/>
      <c r="K326" s="905"/>
      <c r="L326" s="910"/>
      <c r="M326" s="392" t="s">
        <v>134</v>
      </c>
      <c r="N326" s="392" t="s">
        <v>195</v>
      </c>
      <c r="O326" s="392" t="s">
        <v>136</v>
      </c>
      <c r="P326" s="382"/>
    </row>
    <row r="327" spans="1:20" ht="18.600000000000001" customHeight="1" x14ac:dyDescent="0.25">
      <c r="A327" s="451" t="s">
        <v>114</v>
      </c>
      <c r="B327" s="393" t="s">
        <v>114</v>
      </c>
      <c r="C327" s="880" t="s">
        <v>180</v>
      </c>
      <c r="D327" s="878"/>
      <c r="E327" s="613">
        <f>F327*G327*H327</f>
        <v>0</v>
      </c>
      <c r="F327" s="395"/>
      <c r="G327" s="395"/>
      <c r="H327" s="394">
        <f>B318</f>
        <v>0</v>
      </c>
      <c r="I327" s="396">
        <f>L327-E327</f>
        <v>0</v>
      </c>
      <c r="J327" s="397"/>
      <c r="K327" s="398"/>
      <c r="L327" s="613">
        <f>M327*N327*O327</f>
        <v>0</v>
      </c>
      <c r="M327" s="399"/>
      <c r="N327" s="399"/>
      <c r="O327" s="394">
        <f>D318</f>
        <v>0</v>
      </c>
      <c r="P327" s="382"/>
    </row>
    <row r="328" spans="1:20" ht="18.600000000000001" customHeight="1" x14ac:dyDescent="0.25">
      <c r="A328" s="451" t="s">
        <v>164</v>
      </c>
      <c r="B328" s="881" t="s">
        <v>164</v>
      </c>
      <c r="C328" s="876" t="s">
        <v>178</v>
      </c>
      <c r="D328" s="877"/>
      <c r="E328" s="400">
        <f>SUM(E329:E332)</f>
        <v>0</v>
      </c>
      <c r="F328" s="401"/>
      <c r="G328" s="402"/>
      <c r="H328" s="402"/>
      <c r="I328" s="396"/>
      <c r="J328" s="403"/>
      <c r="K328" s="404"/>
      <c r="L328" s="400">
        <f>SUM(L329:L332)</f>
        <v>0</v>
      </c>
      <c r="M328" s="401"/>
      <c r="N328" s="402"/>
      <c r="O328" s="402"/>
      <c r="P328" s="382"/>
    </row>
    <row r="329" spans="1:20" ht="18.600000000000001" customHeight="1" x14ac:dyDescent="0.25">
      <c r="A329" s="451"/>
      <c r="B329" s="881"/>
      <c r="C329" s="874" t="s">
        <v>181</v>
      </c>
      <c r="D329" s="882"/>
      <c r="E329" s="394">
        <f t="shared" ref="E329:E332" si="113">F329*G329*H329</f>
        <v>0</v>
      </c>
      <c r="F329" s="395"/>
      <c r="G329" s="395"/>
      <c r="H329" s="394">
        <f>H327</f>
        <v>0</v>
      </c>
      <c r="I329" s="396">
        <f t="shared" ref="I329:I333" si="114">L329-E329</f>
        <v>0</v>
      </c>
      <c r="J329" s="397"/>
      <c r="K329" s="398"/>
      <c r="L329" s="394">
        <f t="shared" ref="L329:L333" si="115">M329*N329*O329</f>
        <v>0</v>
      </c>
      <c r="M329" s="399"/>
      <c r="N329" s="399"/>
      <c r="O329" s="394">
        <f>O327</f>
        <v>0</v>
      </c>
      <c r="P329" s="382"/>
    </row>
    <row r="330" spans="1:20" ht="18.600000000000001" customHeight="1" x14ac:dyDescent="0.25">
      <c r="A330" s="451"/>
      <c r="B330" s="881"/>
      <c r="C330" s="874" t="s">
        <v>181</v>
      </c>
      <c r="D330" s="882"/>
      <c r="E330" s="394">
        <f t="shared" si="113"/>
        <v>0</v>
      </c>
      <c r="F330" s="395"/>
      <c r="G330" s="395"/>
      <c r="H330" s="394">
        <f>H327</f>
        <v>0</v>
      </c>
      <c r="I330" s="396">
        <f t="shared" si="114"/>
        <v>0</v>
      </c>
      <c r="J330" s="397"/>
      <c r="K330" s="398"/>
      <c r="L330" s="394">
        <f t="shared" si="115"/>
        <v>0</v>
      </c>
      <c r="M330" s="399"/>
      <c r="N330" s="399"/>
      <c r="O330" s="394">
        <f>O327</f>
        <v>0</v>
      </c>
      <c r="P330" s="382"/>
    </row>
    <row r="331" spans="1:20" ht="18.600000000000001" customHeight="1" x14ac:dyDescent="0.25">
      <c r="A331" s="451"/>
      <c r="B331" s="881"/>
      <c r="C331" s="874" t="s">
        <v>182</v>
      </c>
      <c r="D331" s="867"/>
      <c r="E331" s="394">
        <f t="shared" si="113"/>
        <v>0</v>
      </c>
      <c r="F331" s="395"/>
      <c r="G331" s="395"/>
      <c r="H331" s="394">
        <f>H327</f>
        <v>0</v>
      </c>
      <c r="I331" s="396">
        <f t="shared" si="114"/>
        <v>0</v>
      </c>
      <c r="J331" s="397"/>
      <c r="K331" s="398"/>
      <c r="L331" s="394">
        <f t="shared" si="115"/>
        <v>0</v>
      </c>
      <c r="M331" s="399"/>
      <c r="N331" s="399"/>
      <c r="O331" s="394">
        <f>O327</f>
        <v>0</v>
      </c>
      <c r="P331" s="382"/>
    </row>
    <row r="332" spans="1:20" ht="18.600000000000001" customHeight="1" x14ac:dyDescent="0.25">
      <c r="A332" s="451"/>
      <c r="B332" s="881"/>
      <c r="C332" s="874" t="s">
        <v>182</v>
      </c>
      <c r="D332" s="867"/>
      <c r="E332" s="394">
        <f t="shared" si="113"/>
        <v>0</v>
      </c>
      <c r="F332" s="395"/>
      <c r="G332" s="395"/>
      <c r="H332" s="394">
        <f>H327</f>
        <v>0</v>
      </c>
      <c r="I332" s="396">
        <f t="shared" si="114"/>
        <v>0</v>
      </c>
      <c r="J332" s="397"/>
      <c r="K332" s="398"/>
      <c r="L332" s="394">
        <f t="shared" si="115"/>
        <v>0</v>
      </c>
      <c r="M332" s="399"/>
      <c r="N332" s="399"/>
      <c r="O332" s="394">
        <f>O327</f>
        <v>0</v>
      </c>
      <c r="P332" s="382"/>
    </row>
    <row r="333" spans="1:20" ht="18.600000000000001" customHeight="1" x14ac:dyDescent="0.25">
      <c r="A333" s="451" t="s">
        <v>165</v>
      </c>
      <c r="B333" s="405" t="s">
        <v>165</v>
      </c>
      <c r="C333" s="874" t="s">
        <v>183</v>
      </c>
      <c r="D333" s="867"/>
      <c r="E333" s="394">
        <f>F333*G333*H333</f>
        <v>0</v>
      </c>
      <c r="F333" s="395"/>
      <c r="G333" s="395"/>
      <c r="H333" s="394">
        <f>H327</f>
        <v>0</v>
      </c>
      <c r="I333" s="396">
        <f t="shared" si="114"/>
        <v>0</v>
      </c>
      <c r="J333" s="397"/>
      <c r="K333" s="398"/>
      <c r="L333" s="394">
        <f t="shared" si="115"/>
        <v>0</v>
      </c>
      <c r="M333" s="399"/>
      <c r="N333" s="399"/>
      <c r="O333" s="394">
        <f>O327</f>
        <v>0</v>
      </c>
      <c r="P333" s="382"/>
    </row>
    <row r="334" spans="1:20" ht="18.600000000000001" customHeight="1" x14ac:dyDescent="0.25">
      <c r="A334" s="451" t="s">
        <v>166</v>
      </c>
      <c r="B334" s="875" t="s">
        <v>166</v>
      </c>
      <c r="C334" s="876" t="s">
        <v>178</v>
      </c>
      <c r="D334" s="877"/>
      <c r="E334" s="400">
        <f>SUM(E335:E337)</f>
        <v>0</v>
      </c>
      <c r="F334" s="401"/>
      <c r="G334" s="402"/>
      <c r="H334" s="402"/>
      <c r="I334" s="406"/>
      <c r="J334" s="403"/>
      <c r="K334" s="404"/>
      <c r="L334" s="400">
        <f>SUM(L335:L337)</f>
        <v>0</v>
      </c>
      <c r="M334" s="401"/>
      <c r="N334" s="402"/>
      <c r="O334" s="402"/>
      <c r="P334" s="382"/>
    </row>
    <row r="335" spans="1:20" ht="18.600000000000001" customHeight="1" x14ac:dyDescent="0.25">
      <c r="A335" s="451"/>
      <c r="B335" s="879"/>
      <c r="C335" s="866" t="s">
        <v>184</v>
      </c>
      <c r="D335" s="867"/>
      <c r="E335" s="394">
        <f>F335*G335*H335</f>
        <v>0</v>
      </c>
      <c r="F335" s="395"/>
      <c r="G335" s="395"/>
      <c r="H335" s="394">
        <f>H327</f>
        <v>0</v>
      </c>
      <c r="I335" s="396">
        <f t="shared" ref="I335:I338" si="116">L335-E335</f>
        <v>0</v>
      </c>
      <c r="J335" s="397"/>
      <c r="K335" s="398"/>
      <c r="L335" s="394">
        <f t="shared" ref="L335:L338" si="117">M335*N335*O335</f>
        <v>0</v>
      </c>
      <c r="M335" s="399"/>
      <c r="N335" s="399"/>
      <c r="O335" s="394">
        <f>O327</f>
        <v>0</v>
      </c>
      <c r="P335" s="382"/>
    </row>
    <row r="336" spans="1:20" ht="18.600000000000001" customHeight="1" x14ac:dyDescent="0.25">
      <c r="A336" s="451"/>
      <c r="B336" s="879"/>
      <c r="C336" s="866" t="s">
        <v>185</v>
      </c>
      <c r="D336" s="867"/>
      <c r="E336" s="394">
        <f t="shared" ref="E336:E337" si="118">F336*G336*H336</f>
        <v>0</v>
      </c>
      <c r="F336" s="395"/>
      <c r="G336" s="395"/>
      <c r="H336" s="394">
        <f>H327</f>
        <v>0</v>
      </c>
      <c r="I336" s="396">
        <f t="shared" si="116"/>
        <v>0</v>
      </c>
      <c r="J336" s="397"/>
      <c r="K336" s="398"/>
      <c r="L336" s="394">
        <f t="shared" si="117"/>
        <v>0</v>
      </c>
      <c r="M336" s="399"/>
      <c r="N336" s="399"/>
      <c r="O336" s="394">
        <f>O327</f>
        <v>0</v>
      </c>
      <c r="P336" s="382"/>
    </row>
    <row r="337" spans="1:17" ht="18.600000000000001" customHeight="1" x14ac:dyDescent="0.25">
      <c r="A337" s="451"/>
      <c r="B337" s="879"/>
      <c r="C337" s="866" t="s">
        <v>179</v>
      </c>
      <c r="D337" s="867"/>
      <c r="E337" s="394">
        <f t="shared" si="118"/>
        <v>0</v>
      </c>
      <c r="F337" s="395"/>
      <c r="G337" s="395"/>
      <c r="H337" s="394">
        <f>H327</f>
        <v>0</v>
      </c>
      <c r="I337" s="396">
        <f t="shared" si="116"/>
        <v>0</v>
      </c>
      <c r="J337" s="397"/>
      <c r="K337" s="398"/>
      <c r="L337" s="394">
        <f t="shared" si="117"/>
        <v>0</v>
      </c>
      <c r="M337" s="399"/>
      <c r="N337" s="399"/>
      <c r="O337" s="394">
        <f>O327</f>
        <v>0</v>
      </c>
      <c r="P337" s="382"/>
    </row>
    <row r="338" spans="1:17" ht="18.600000000000001" customHeight="1" x14ac:dyDescent="0.25">
      <c r="A338" s="451" t="s">
        <v>167</v>
      </c>
      <c r="B338" s="407" t="s">
        <v>167</v>
      </c>
      <c r="C338" s="874" t="s">
        <v>186</v>
      </c>
      <c r="D338" s="867"/>
      <c r="E338" s="394">
        <f>F338*G338*H338</f>
        <v>0</v>
      </c>
      <c r="F338" s="395"/>
      <c r="G338" s="395"/>
      <c r="H338" s="394">
        <f>H327</f>
        <v>0</v>
      </c>
      <c r="I338" s="396">
        <f t="shared" si="116"/>
        <v>0</v>
      </c>
      <c r="J338" s="397"/>
      <c r="K338" s="398"/>
      <c r="L338" s="394">
        <f t="shared" si="117"/>
        <v>0</v>
      </c>
      <c r="M338" s="399"/>
      <c r="N338" s="399"/>
      <c r="O338" s="394">
        <f>O327</f>
        <v>0</v>
      </c>
      <c r="P338" s="382"/>
    </row>
    <row r="339" spans="1:17" ht="18.600000000000001" customHeight="1" x14ac:dyDescent="0.25">
      <c r="A339" s="451" t="s">
        <v>168</v>
      </c>
      <c r="B339" s="875" t="s">
        <v>168</v>
      </c>
      <c r="C339" s="876" t="s">
        <v>178</v>
      </c>
      <c r="D339" s="877"/>
      <c r="E339" s="400">
        <f>SUM(E340:E342)</f>
        <v>0</v>
      </c>
      <c r="F339" s="401"/>
      <c r="G339" s="402"/>
      <c r="H339" s="402"/>
      <c r="I339" s="406"/>
      <c r="J339" s="403"/>
      <c r="K339" s="404"/>
      <c r="L339" s="400">
        <f>SUM(L340:L342)</f>
        <v>0</v>
      </c>
      <c r="M339" s="401"/>
      <c r="N339" s="402"/>
      <c r="O339" s="402"/>
      <c r="P339" s="382"/>
    </row>
    <row r="340" spans="1:17" ht="18.600000000000001" customHeight="1" x14ac:dyDescent="0.25">
      <c r="A340" s="451"/>
      <c r="B340" s="875"/>
      <c r="C340" s="866" t="s">
        <v>187</v>
      </c>
      <c r="D340" s="867"/>
      <c r="E340" s="394">
        <f t="shared" ref="E340:E342" si="119">F340*G340*H340</f>
        <v>0</v>
      </c>
      <c r="F340" s="395"/>
      <c r="G340" s="395"/>
      <c r="H340" s="394">
        <f>H327</f>
        <v>0</v>
      </c>
      <c r="I340" s="396">
        <f t="shared" ref="I340:I343" si="120">L340-E340</f>
        <v>0</v>
      </c>
      <c r="J340" s="397"/>
      <c r="K340" s="398"/>
      <c r="L340" s="394">
        <f t="shared" ref="L340:L343" si="121">M340*N340*O340</f>
        <v>0</v>
      </c>
      <c r="M340" s="399"/>
      <c r="N340" s="399"/>
      <c r="O340" s="394">
        <f>O327</f>
        <v>0</v>
      </c>
      <c r="P340" s="382"/>
    </row>
    <row r="341" spans="1:17" ht="18.600000000000001" customHeight="1" x14ac:dyDescent="0.25">
      <c r="A341" s="451"/>
      <c r="B341" s="875"/>
      <c r="C341" s="866" t="s">
        <v>188</v>
      </c>
      <c r="D341" s="867"/>
      <c r="E341" s="394">
        <f t="shared" si="119"/>
        <v>0</v>
      </c>
      <c r="F341" s="395"/>
      <c r="G341" s="395"/>
      <c r="H341" s="394">
        <f>H327</f>
        <v>0</v>
      </c>
      <c r="I341" s="396">
        <f t="shared" si="120"/>
        <v>0</v>
      </c>
      <c r="J341" s="397"/>
      <c r="K341" s="398"/>
      <c r="L341" s="394">
        <f t="shared" si="121"/>
        <v>0</v>
      </c>
      <c r="M341" s="399"/>
      <c r="N341" s="399"/>
      <c r="O341" s="394">
        <f>O327</f>
        <v>0</v>
      </c>
      <c r="P341" s="382"/>
    </row>
    <row r="342" spans="1:17" ht="18.600000000000001" customHeight="1" x14ac:dyDescent="0.25">
      <c r="A342" s="451"/>
      <c r="B342" s="875"/>
      <c r="C342" s="866" t="s">
        <v>179</v>
      </c>
      <c r="D342" s="867"/>
      <c r="E342" s="394">
        <f t="shared" si="119"/>
        <v>0</v>
      </c>
      <c r="F342" s="395"/>
      <c r="G342" s="395"/>
      <c r="H342" s="394">
        <f>H327</f>
        <v>0</v>
      </c>
      <c r="I342" s="396">
        <f t="shared" si="120"/>
        <v>0</v>
      </c>
      <c r="J342" s="397"/>
      <c r="K342" s="398"/>
      <c r="L342" s="394">
        <f t="shared" si="121"/>
        <v>0</v>
      </c>
      <c r="M342" s="399"/>
      <c r="N342" s="399"/>
      <c r="O342" s="394">
        <f>O327</f>
        <v>0</v>
      </c>
      <c r="P342" s="382"/>
    </row>
    <row r="343" spans="1:17" ht="18.600000000000001" customHeight="1" x14ac:dyDescent="0.25">
      <c r="A343" s="451" t="s">
        <v>169</v>
      </c>
      <c r="B343" s="405" t="s">
        <v>169</v>
      </c>
      <c r="C343" s="874" t="s">
        <v>189</v>
      </c>
      <c r="D343" s="867"/>
      <c r="E343" s="394">
        <f>F343*G343*H343</f>
        <v>0</v>
      </c>
      <c r="F343" s="395"/>
      <c r="G343" s="395"/>
      <c r="H343" s="394">
        <f>H327</f>
        <v>0</v>
      </c>
      <c r="I343" s="396">
        <f t="shared" si="120"/>
        <v>0</v>
      </c>
      <c r="J343" s="397"/>
      <c r="K343" s="398"/>
      <c r="L343" s="394">
        <f t="shared" si="121"/>
        <v>0</v>
      </c>
      <c r="M343" s="399"/>
      <c r="N343" s="399"/>
      <c r="O343" s="394">
        <f>O327</f>
        <v>0</v>
      </c>
      <c r="P343" s="382"/>
    </row>
    <row r="344" spans="1:17" ht="18.600000000000001" customHeight="1" x14ac:dyDescent="0.25">
      <c r="A344" s="451" t="s">
        <v>170</v>
      </c>
      <c r="B344" s="875" t="s">
        <v>170</v>
      </c>
      <c r="C344" s="876" t="s">
        <v>178</v>
      </c>
      <c r="D344" s="877"/>
      <c r="E344" s="400">
        <f>SUM(E345:E346)</f>
        <v>0</v>
      </c>
      <c r="F344" s="401"/>
      <c r="G344" s="402"/>
      <c r="H344" s="402"/>
      <c r="I344" s="406"/>
      <c r="J344" s="403"/>
      <c r="K344" s="404"/>
      <c r="L344" s="400">
        <f>SUM(L345:L346)</f>
        <v>0</v>
      </c>
      <c r="M344" s="401"/>
      <c r="N344" s="402"/>
      <c r="O344" s="402"/>
      <c r="P344" s="382"/>
    </row>
    <row r="345" spans="1:17" ht="18.600000000000001" customHeight="1" x14ac:dyDescent="0.25">
      <c r="A345" s="451"/>
      <c r="B345" s="878"/>
      <c r="C345" s="874" t="s">
        <v>170</v>
      </c>
      <c r="D345" s="867"/>
      <c r="E345" s="394">
        <f t="shared" ref="E345" si="122">F345*G345*H345</f>
        <v>0</v>
      </c>
      <c r="F345" s="395"/>
      <c r="G345" s="395"/>
      <c r="H345" s="394">
        <f>H327</f>
        <v>0</v>
      </c>
      <c r="I345" s="396">
        <f t="shared" ref="I345:I347" si="123">L345-E345</f>
        <v>0</v>
      </c>
      <c r="J345" s="397"/>
      <c r="K345" s="398"/>
      <c r="L345" s="394">
        <f t="shared" ref="L345:L347" si="124">M345*N345*O345</f>
        <v>0</v>
      </c>
      <c r="M345" s="399"/>
      <c r="N345" s="399"/>
      <c r="O345" s="394">
        <f>O327</f>
        <v>0</v>
      </c>
      <c r="P345" s="382"/>
    </row>
    <row r="346" spans="1:17" ht="18.600000000000001" customHeight="1" x14ac:dyDescent="0.25">
      <c r="A346" s="451"/>
      <c r="B346" s="878"/>
      <c r="C346" s="874" t="s">
        <v>190</v>
      </c>
      <c r="D346" s="867"/>
      <c r="E346" s="394">
        <f>F346*G346*H346</f>
        <v>0</v>
      </c>
      <c r="F346" s="395"/>
      <c r="G346" s="395"/>
      <c r="H346" s="394">
        <f>H327</f>
        <v>0</v>
      </c>
      <c r="I346" s="396">
        <f t="shared" si="123"/>
        <v>0</v>
      </c>
      <c r="J346" s="397"/>
      <c r="K346" s="398"/>
      <c r="L346" s="394">
        <f t="shared" si="124"/>
        <v>0</v>
      </c>
      <c r="M346" s="399"/>
      <c r="N346" s="399"/>
      <c r="O346" s="394">
        <f>O327</f>
        <v>0</v>
      </c>
      <c r="P346" s="382"/>
    </row>
    <row r="347" spans="1:17" ht="18.600000000000001" customHeight="1" x14ac:dyDescent="0.25">
      <c r="A347" s="451" t="s">
        <v>171</v>
      </c>
      <c r="B347" s="405" t="s">
        <v>171</v>
      </c>
      <c r="C347" s="874" t="s">
        <v>191</v>
      </c>
      <c r="D347" s="867"/>
      <c r="E347" s="394">
        <f>F347*G347*H347</f>
        <v>0</v>
      </c>
      <c r="F347" s="395"/>
      <c r="G347" s="395"/>
      <c r="H347" s="394">
        <f>H327</f>
        <v>0</v>
      </c>
      <c r="I347" s="396">
        <f t="shared" si="123"/>
        <v>0</v>
      </c>
      <c r="J347" s="397"/>
      <c r="K347" s="398"/>
      <c r="L347" s="394">
        <f t="shared" si="124"/>
        <v>0</v>
      </c>
      <c r="M347" s="399"/>
      <c r="N347" s="399"/>
      <c r="O347" s="394">
        <f>O327</f>
        <v>0</v>
      </c>
      <c r="P347" s="382"/>
      <c r="Q347" s="371" t="s">
        <v>256</v>
      </c>
    </row>
    <row r="348" spans="1:17" ht="18.600000000000001" customHeight="1" x14ac:dyDescent="0.25">
      <c r="A348" s="451" t="s">
        <v>172</v>
      </c>
      <c r="B348" s="875" t="s">
        <v>172</v>
      </c>
      <c r="C348" s="876" t="s">
        <v>178</v>
      </c>
      <c r="D348" s="877"/>
      <c r="E348" s="400">
        <f>SUM(E349:E351)</f>
        <v>0</v>
      </c>
      <c r="F348" s="401"/>
      <c r="G348" s="402"/>
      <c r="H348" s="402"/>
      <c r="I348" s="406"/>
      <c r="J348" s="403"/>
      <c r="K348" s="404"/>
      <c r="L348" s="400">
        <f>SUM(L349:L351)</f>
        <v>0</v>
      </c>
      <c r="M348" s="401"/>
      <c r="N348" s="402"/>
      <c r="O348" s="402"/>
      <c r="P348" s="382"/>
    </row>
    <row r="349" spans="1:17" ht="18.600000000000001" customHeight="1" x14ac:dyDescent="0.25">
      <c r="A349" s="451"/>
      <c r="B349" s="875"/>
      <c r="C349" s="866" t="s">
        <v>192</v>
      </c>
      <c r="D349" s="867"/>
      <c r="E349" s="394">
        <f t="shared" ref="E349:E351" si="125">F349*G349*H349</f>
        <v>0</v>
      </c>
      <c r="F349" s="395"/>
      <c r="G349" s="395"/>
      <c r="H349" s="394">
        <f>H327</f>
        <v>0</v>
      </c>
      <c r="I349" s="396">
        <f t="shared" ref="I349:I352" si="126">L349-E349</f>
        <v>0</v>
      </c>
      <c r="J349" s="397"/>
      <c r="K349" s="398"/>
      <c r="L349" s="394">
        <f t="shared" ref="L349:L352" si="127">M349*N349*O349</f>
        <v>0</v>
      </c>
      <c r="M349" s="399"/>
      <c r="N349" s="399"/>
      <c r="O349" s="394">
        <f>O327</f>
        <v>0</v>
      </c>
      <c r="P349" s="382"/>
    </row>
    <row r="350" spans="1:17" ht="18.600000000000001" customHeight="1" x14ac:dyDescent="0.25">
      <c r="A350" s="451"/>
      <c r="B350" s="875"/>
      <c r="C350" s="866" t="s">
        <v>193</v>
      </c>
      <c r="D350" s="867"/>
      <c r="E350" s="394">
        <f t="shared" si="125"/>
        <v>0</v>
      </c>
      <c r="F350" s="395"/>
      <c r="G350" s="395"/>
      <c r="H350" s="394">
        <f>H327</f>
        <v>0</v>
      </c>
      <c r="I350" s="396">
        <f t="shared" si="126"/>
        <v>0</v>
      </c>
      <c r="J350" s="397"/>
      <c r="K350" s="398"/>
      <c r="L350" s="394">
        <f t="shared" si="127"/>
        <v>0</v>
      </c>
      <c r="M350" s="399"/>
      <c r="N350" s="399"/>
      <c r="O350" s="394">
        <f>O327</f>
        <v>0</v>
      </c>
      <c r="P350" s="382"/>
    </row>
    <row r="351" spans="1:17" ht="18.600000000000001" customHeight="1" x14ac:dyDescent="0.25">
      <c r="A351" s="451"/>
      <c r="B351" s="875"/>
      <c r="C351" s="866" t="s">
        <v>179</v>
      </c>
      <c r="D351" s="867"/>
      <c r="E351" s="394">
        <f t="shared" si="125"/>
        <v>0</v>
      </c>
      <c r="F351" s="395"/>
      <c r="G351" s="395"/>
      <c r="H351" s="394">
        <f>H327</f>
        <v>0</v>
      </c>
      <c r="I351" s="396">
        <f t="shared" si="126"/>
        <v>0</v>
      </c>
      <c r="J351" s="397"/>
      <c r="K351" s="398"/>
      <c r="L351" s="394">
        <f t="shared" si="127"/>
        <v>0</v>
      </c>
      <c r="M351" s="399"/>
      <c r="N351" s="399"/>
      <c r="O351" s="394">
        <f>O327</f>
        <v>0</v>
      </c>
      <c r="P351" s="382"/>
    </row>
    <row r="352" spans="1:17" ht="18.600000000000001" customHeight="1" x14ac:dyDescent="0.25">
      <c r="A352" s="451" t="s">
        <v>173</v>
      </c>
      <c r="B352" s="405" t="s">
        <v>173</v>
      </c>
      <c r="C352" s="866" t="s">
        <v>194</v>
      </c>
      <c r="D352" s="867"/>
      <c r="E352" s="394">
        <f>F352*G352*H352</f>
        <v>0</v>
      </c>
      <c r="F352" s="395"/>
      <c r="G352" s="395"/>
      <c r="H352" s="394">
        <f>H327</f>
        <v>0</v>
      </c>
      <c r="I352" s="396">
        <f t="shared" si="126"/>
        <v>0</v>
      </c>
      <c r="J352" s="397"/>
      <c r="K352" s="398"/>
      <c r="L352" s="394">
        <f t="shared" si="127"/>
        <v>0</v>
      </c>
      <c r="M352" s="399"/>
      <c r="N352" s="399"/>
      <c r="O352" s="394">
        <f>O327</f>
        <v>0</v>
      </c>
      <c r="P352" s="382"/>
    </row>
    <row r="353" spans="2:18" s="415" customFormat="1" ht="18.600000000000001" customHeight="1" x14ac:dyDescent="0.25">
      <c r="B353" s="868" t="s">
        <v>196</v>
      </c>
      <c r="C353" s="869"/>
      <c r="D353" s="870"/>
      <c r="E353" s="408">
        <f>SUM(E327,E328,E333,E334,E338,E339,E343,E344,E347,E348,E352)</f>
        <v>0</v>
      </c>
      <c r="F353" s="401"/>
      <c r="G353" s="409"/>
      <c r="H353" s="410"/>
      <c r="I353" s="411"/>
      <c r="J353" s="412"/>
      <c r="K353" s="413"/>
      <c r="L353" s="408">
        <f>SUM(L327,L328,L333,L334,L338,L339,L343,L344,L347,L348,L352)</f>
        <v>0</v>
      </c>
      <c r="M353" s="401"/>
      <c r="N353" s="409"/>
      <c r="O353" s="410"/>
      <c r="P353" s="414"/>
    </row>
    <row r="354" spans="2:18" ht="16.8" customHeight="1" outlineLevel="1" x14ac:dyDescent="0.25">
      <c r="B354" s="871" t="s">
        <v>264</v>
      </c>
      <c r="C354" s="872" t="s">
        <v>201</v>
      </c>
      <c r="D354" s="873"/>
      <c r="E354" s="416">
        <f t="shared" ref="E354" si="128">F354*G354*H354</f>
        <v>0</v>
      </c>
      <c r="F354" s="417"/>
      <c r="G354" s="417"/>
      <c r="H354" s="394">
        <f>H327</f>
        <v>0</v>
      </c>
      <c r="I354" s="396">
        <f t="shared" ref="I354:I356" si="129">L354-E354</f>
        <v>0</v>
      </c>
      <c r="J354" s="397"/>
      <c r="K354" s="398"/>
      <c r="L354" s="394">
        <f t="shared" ref="L354:L356" si="130">M354*N354*O354</f>
        <v>0</v>
      </c>
      <c r="M354" s="399"/>
      <c r="N354" s="399"/>
      <c r="O354" s="394">
        <f>O327</f>
        <v>0</v>
      </c>
      <c r="P354" s="382"/>
    </row>
    <row r="355" spans="2:18" ht="16.8" customHeight="1" outlineLevel="1" x14ac:dyDescent="0.25">
      <c r="B355" s="871"/>
      <c r="C355" s="872" t="s">
        <v>200</v>
      </c>
      <c r="D355" s="873"/>
      <c r="E355" s="416">
        <f>F355*G355*H355</f>
        <v>0</v>
      </c>
      <c r="F355" s="417"/>
      <c r="G355" s="417"/>
      <c r="H355" s="394">
        <f>H327</f>
        <v>0</v>
      </c>
      <c r="I355" s="396">
        <f t="shared" si="129"/>
        <v>0</v>
      </c>
      <c r="J355" s="397"/>
      <c r="K355" s="398"/>
      <c r="L355" s="394">
        <f t="shared" si="130"/>
        <v>0</v>
      </c>
      <c r="M355" s="399"/>
      <c r="N355" s="399"/>
      <c r="O355" s="394">
        <f>O327</f>
        <v>0</v>
      </c>
      <c r="P355" s="382"/>
    </row>
    <row r="356" spans="2:18" ht="16.8" customHeight="1" outlineLevel="1" x14ac:dyDescent="0.25">
      <c r="B356" s="871"/>
      <c r="C356" s="872" t="s">
        <v>197</v>
      </c>
      <c r="D356" s="873"/>
      <c r="E356" s="416">
        <f t="shared" ref="E356" si="131">F356*G356*H356</f>
        <v>0</v>
      </c>
      <c r="F356" s="417"/>
      <c r="G356" s="417"/>
      <c r="H356" s="394">
        <f>H327</f>
        <v>0</v>
      </c>
      <c r="I356" s="396">
        <f t="shared" si="129"/>
        <v>0</v>
      </c>
      <c r="J356" s="397"/>
      <c r="K356" s="398"/>
      <c r="L356" s="394">
        <f t="shared" si="130"/>
        <v>0</v>
      </c>
      <c r="M356" s="399"/>
      <c r="N356" s="399"/>
      <c r="O356" s="394">
        <f>O327</f>
        <v>0</v>
      </c>
      <c r="P356" s="382"/>
    </row>
    <row r="357" spans="2:18" s="415" customFormat="1" ht="18.600000000000001" customHeight="1" outlineLevel="1" thickBot="1" x14ac:dyDescent="0.3">
      <c r="B357" s="860" t="s">
        <v>265</v>
      </c>
      <c r="C357" s="861"/>
      <c r="D357" s="862"/>
      <c r="E357" s="418">
        <f>SUM(E354:E356)</f>
        <v>0</v>
      </c>
      <c r="F357" s="419"/>
      <c r="G357" s="420"/>
      <c r="H357" s="421"/>
      <c r="I357" s="422"/>
      <c r="J357" s="423"/>
      <c r="K357" s="424"/>
      <c r="L357" s="418">
        <f>SUM(L354:L356)</f>
        <v>0</v>
      </c>
      <c r="M357" s="419"/>
      <c r="N357" s="420"/>
      <c r="O357" s="421"/>
      <c r="P357" s="414"/>
    </row>
    <row r="358" spans="2:18" ht="21" customHeight="1" thickBot="1" x14ac:dyDescent="0.3">
      <c r="B358" s="863" t="s">
        <v>254</v>
      </c>
      <c r="C358" s="864"/>
      <c r="D358" s="865" t="s">
        <v>255</v>
      </c>
      <c r="E358" s="857"/>
      <c r="F358" s="857"/>
      <c r="G358" s="857"/>
      <c r="H358" s="857"/>
      <c r="I358" s="857"/>
      <c r="J358" s="857"/>
      <c r="K358" s="857"/>
      <c r="L358" s="858"/>
      <c r="M358" s="858"/>
      <c r="N358" s="858"/>
      <c r="O358" s="859"/>
      <c r="P358" s="382"/>
    </row>
    <row r="359" spans="2:18" hidden="1" outlineLevel="1" x14ac:dyDescent="0.25">
      <c r="B359" s="303" t="s">
        <v>266</v>
      </c>
      <c r="E359" s="425">
        <f>(E353-E352)*0.05</f>
        <v>0</v>
      </c>
      <c r="F359" s="303"/>
      <c r="G359" s="303"/>
      <c r="H359" s="426"/>
      <c r="L359" s="425">
        <f>(L353-L352)*0.05</f>
        <v>0</v>
      </c>
      <c r="P359" s="382"/>
    </row>
    <row r="360" spans="2:18" hidden="1" outlineLevel="1" x14ac:dyDescent="0.25">
      <c r="B360" s="303"/>
      <c r="E360" s="427" t="str">
        <f>IF(E352&lt;=E359,"O.K","Review")</f>
        <v>O.K</v>
      </c>
      <c r="F360" s="303"/>
      <c r="G360" s="303"/>
      <c r="L360" s="427" t="str">
        <f>IF(L352&lt;=L359,"O.K","Review")</f>
        <v>O.K</v>
      </c>
      <c r="P360" s="382"/>
    </row>
    <row r="361" spans="2:18" collapsed="1" x14ac:dyDescent="0.25">
      <c r="B361" s="303"/>
      <c r="E361" s="427"/>
      <c r="F361" s="303"/>
      <c r="G361" s="303"/>
      <c r="L361" s="427"/>
      <c r="P361" s="382"/>
    </row>
    <row r="362" spans="2:18" s="428" customFormat="1" ht="25.5" hidden="1" customHeight="1" outlineLevel="1" x14ac:dyDescent="0.25">
      <c r="B362" s="429" t="str">
        <f>정부지원금!$B$29</f>
        <v>성명 :                  (서명)</v>
      </c>
      <c r="C362" s="429"/>
      <c r="E362" s="429" t="str">
        <f>정부지원금!$E$29</f>
        <v>성명 :                  (서명)</v>
      </c>
      <c r="F362" s="430"/>
      <c r="H362" s="429" t="str">
        <f>정부지원금!$G$29</f>
        <v>성명 :                  (서명)</v>
      </c>
      <c r="K362" s="430" t="str">
        <f>정부지원금!$I$29</f>
        <v>성명 :                  (서명)</v>
      </c>
      <c r="N362" s="430" t="str">
        <f>정부지원금!$K$29</f>
        <v>성명 :                  (서명)</v>
      </c>
      <c r="P362" s="382"/>
    </row>
    <row r="363" spans="2:18" s="428" customFormat="1" ht="25.5" hidden="1" customHeight="1" outlineLevel="1" x14ac:dyDescent="0.25">
      <c r="B363" s="429" t="str">
        <f>정부지원금!$B$30</f>
        <v>성명 :                  (서명)</v>
      </c>
      <c r="C363" s="429"/>
      <c r="E363" s="429" t="str">
        <f>정부지원금!$E$30</f>
        <v>성명 :                  (서명)</v>
      </c>
      <c r="F363" s="430"/>
      <c r="H363" s="429" t="str">
        <f>정부지원금!$G$30</f>
        <v>성명 :                  (서명)</v>
      </c>
      <c r="K363" s="430" t="str">
        <f>정부지원금!$I$30</f>
        <v>성명 :                  (서명)</v>
      </c>
      <c r="N363" s="430" t="str">
        <f>정부지원금!$K$30</f>
        <v>성명 :                  (서명)</v>
      </c>
      <c r="P363" s="382"/>
    </row>
    <row r="364" spans="2:18" collapsed="1" x14ac:dyDescent="0.25"/>
    <row r="365" spans="2:18" ht="43.5" customHeight="1" x14ac:dyDescent="0.25">
      <c r="B365" s="372" t="s">
        <v>262</v>
      </c>
      <c r="C365" s="373"/>
      <c r="D365" s="373"/>
      <c r="E365" s="373"/>
      <c r="F365" s="373"/>
      <c r="G365" s="373"/>
      <c r="H365" s="373"/>
      <c r="I365" s="373"/>
      <c r="J365" s="373"/>
      <c r="K365" s="373"/>
      <c r="L365" s="373"/>
      <c r="M365" s="373"/>
      <c r="N365" s="373"/>
      <c r="O365" s="373"/>
      <c r="P365" s="373"/>
      <c r="Q365" s="373"/>
      <c r="R365" s="373"/>
    </row>
    <row r="366" spans="2:18" ht="21.6" customHeight="1" x14ac:dyDescent="0.25">
      <c r="B366" s="942" t="str">
        <f>INDEX('훈련비용 조정내역표'!$C$10:$C$60,MATCH(F368,'훈련비용 조정내역표'!$B$10:$B$60,0),0)</f>
        <v>승인</v>
      </c>
      <c r="C366" s="942"/>
      <c r="D366" s="374"/>
      <c r="E366" s="375"/>
      <c r="F366" s="375"/>
      <c r="G366" s="376"/>
      <c r="H366" s="383" t="s">
        <v>247</v>
      </c>
      <c r="I366" s="378">
        <f>INDEX('훈련비용 조정내역표'!$G$10:$G$60,MATCH(F368,'훈련비용 조정내역표'!$B$10:$B$60,0),0)</f>
        <v>0</v>
      </c>
      <c r="J366" s="383" t="s">
        <v>248</v>
      </c>
      <c r="K366" s="605">
        <f>INT(IFERROR($J371/($B370*$E370*$B373),))</f>
        <v>0</v>
      </c>
      <c r="L366" s="435" t="e">
        <f>K366/$I366</f>
        <v>#DIV/0!</v>
      </c>
      <c r="M366" s="436" t="s">
        <v>249</v>
      </c>
      <c r="N366" s="605">
        <f>INT(IFERROR($N371/($D370*$G370*$D373),))</f>
        <v>0</v>
      </c>
      <c r="O366" s="435" t="e">
        <f>N366/$I366</f>
        <v>#DIV/0!</v>
      </c>
      <c r="P366" s="373"/>
      <c r="Q366" s="373"/>
      <c r="R366" s="373"/>
    </row>
    <row r="367" spans="2:18" ht="21.6" customHeight="1" x14ac:dyDescent="0.25">
      <c r="B367" s="379" t="s">
        <v>229</v>
      </c>
      <c r="C367" s="881" t="s">
        <v>230</v>
      </c>
      <c r="D367" s="881"/>
      <c r="E367" s="881"/>
      <c r="F367" s="377" t="s">
        <v>231</v>
      </c>
      <c r="G367" s="380" t="s">
        <v>233</v>
      </c>
      <c r="H367" s="943" t="s">
        <v>250</v>
      </c>
      <c r="I367" s="944"/>
      <c r="J367" s="944"/>
      <c r="K367" s="944"/>
      <c r="L367" s="944"/>
      <c r="M367" s="944"/>
      <c r="N367" s="944"/>
      <c r="O367" s="945"/>
      <c r="P367" s="373"/>
      <c r="Q367" s="373"/>
      <c r="R367" s="373"/>
    </row>
    <row r="368" spans="2:18" ht="21.6" customHeight="1" thickBot="1" x14ac:dyDescent="0.3">
      <c r="B368" s="621" t="str">
        <f>일반사항!$E$6</f>
        <v>부산</v>
      </c>
      <c r="C368" s="937">
        <f>일반사항!$E$7</f>
        <v>0</v>
      </c>
      <c r="D368" s="937"/>
      <c r="E368" s="937"/>
      <c r="F368" s="665">
        <f>'훈련비용 조정내역표'!$B$17</f>
        <v>8</v>
      </c>
      <c r="G368" s="381">
        <f>INDEX('훈련비용 조정내역표'!$H$10:$H$60,MATCH(F368,'훈련비용 조정내역표'!$B$10:$B$60,0),0)</f>
        <v>0</v>
      </c>
      <c r="H368" s="937">
        <f>INDEX('훈련비용 조정내역표'!$D$10:$D$60,MATCH(F368,'훈련비용 조정내역표'!$B$10:$B$60,0),0)</f>
        <v>0</v>
      </c>
      <c r="I368" s="937"/>
      <c r="J368" s="937"/>
      <c r="K368" s="937"/>
      <c r="L368" s="434" t="str">
        <f>IF(E370=G370,"◯ 적합","◯ 변경")</f>
        <v>◯ 적합</v>
      </c>
      <c r="M368" s="938">
        <f>INDEX('훈련비용 조정내역표'!$E$10:$E$60,MATCH(F368,'훈련비용 조정내역표'!$B$10:$B$60,0),0)</f>
        <v>0</v>
      </c>
      <c r="N368" s="938"/>
      <c r="O368" s="938"/>
      <c r="P368" s="373"/>
      <c r="Q368" s="373"/>
      <c r="R368" s="373"/>
    </row>
    <row r="369" spans="1:20" ht="21.6" customHeight="1" thickTop="1" x14ac:dyDescent="0.25">
      <c r="B369" s="939" t="s">
        <v>106</v>
      </c>
      <c r="C369" s="939"/>
      <c r="D369" s="939"/>
      <c r="E369" s="939" t="s">
        <v>163</v>
      </c>
      <c r="F369" s="939"/>
      <c r="G369" s="940"/>
      <c r="H369" s="941" t="s">
        <v>243</v>
      </c>
      <c r="I369" s="939"/>
      <c r="J369" s="939"/>
      <c r="K369" s="939"/>
      <c r="L369" s="939" t="s">
        <v>246</v>
      </c>
      <c r="M369" s="939"/>
      <c r="N369" s="939"/>
      <c r="O369" s="939"/>
      <c r="P369" s="373"/>
      <c r="Q369" s="373"/>
      <c r="R369" s="373"/>
      <c r="T369" s="382"/>
    </row>
    <row r="370" spans="1:20" ht="21.6" customHeight="1" x14ac:dyDescent="0.25">
      <c r="B370" s="915">
        <f>INDEX('훈련비용 조정내역표'!$O$10:$O$60,MATCH(F368,'훈련비용 조정내역표'!$B$10:$B$60,0),0)</f>
        <v>0</v>
      </c>
      <c r="C370" s="917" t="str">
        <f>IF(B370=D370,"◯ 적합","◯ 변경")</f>
        <v>◯ 적합</v>
      </c>
      <c r="D370" s="918">
        <f>INDEX('훈련비용 조정내역표'!$Y$10:$Y$60,MATCH(F368,'훈련비용 조정내역표'!$B$10:$B$60,0),0)</f>
        <v>0</v>
      </c>
      <c r="E370" s="915">
        <f>INDEX('훈련비용 조정내역표'!$N$10:$N$60,MATCH(F368,'훈련비용 조정내역표'!$B$10:$B$60,0),0)</f>
        <v>0</v>
      </c>
      <c r="F370" s="917" t="str">
        <f>IF(E370=G370,"◯ 적합","◯ 변경")</f>
        <v>◯ 적합</v>
      </c>
      <c r="G370" s="921">
        <f>INDEX('훈련비용 조정내역표'!$X$10:$X$60,MATCH(F368,'훈련비용 조정내역표'!$B$10:$B$60,0),0)</f>
        <v>0</v>
      </c>
      <c r="H370" s="934" t="s">
        <v>36</v>
      </c>
      <c r="I370" s="926"/>
      <c r="J370" s="935">
        <f>J371+J372+J373+J374</f>
        <v>0</v>
      </c>
      <c r="K370" s="935"/>
      <c r="L370" s="926" t="s">
        <v>36</v>
      </c>
      <c r="M370" s="926"/>
      <c r="N370" s="935">
        <f>N371+N372+N373+N374</f>
        <v>0</v>
      </c>
      <c r="O370" s="935"/>
      <c r="P370" s="373"/>
      <c r="Q370" s="373"/>
      <c r="R370" s="373"/>
      <c r="T370" s="382"/>
    </row>
    <row r="371" spans="1:20" ht="21.6" customHeight="1" x14ac:dyDescent="0.25">
      <c r="A371" s="371" t="str">
        <f>F368&amp;"훈련비금액"</f>
        <v>8훈련비금액</v>
      </c>
      <c r="B371" s="915"/>
      <c r="C371" s="917"/>
      <c r="D371" s="918"/>
      <c r="E371" s="915"/>
      <c r="F371" s="917"/>
      <c r="G371" s="921"/>
      <c r="H371" s="929" t="s">
        <v>263</v>
      </c>
      <c r="I371" s="932"/>
      <c r="J371" s="936">
        <f>E405</f>
        <v>0</v>
      </c>
      <c r="K371" s="936"/>
      <c r="L371" s="932" t="s">
        <v>263</v>
      </c>
      <c r="M371" s="932"/>
      <c r="N371" s="936">
        <f>L405</f>
        <v>0</v>
      </c>
      <c r="O371" s="936"/>
      <c r="P371" s="373"/>
      <c r="Q371" s="373"/>
      <c r="R371" s="373"/>
      <c r="T371" s="382"/>
    </row>
    <row r="372" spans="1:20" ht="21.6" customHeight="1" x14ac:dyDescent="0.25">
      <c r="A372" s="371" t="str">
        <f>F368&amp;"숙식비"</f>
        <v>8숙식비</v>
      </c>
      <c r="B372" s="926" t="s">
        <v>236</v>
      </c>
      <c r="C372" s="926"/>
      <c r="D372" s="926"/>
      <c r="E372" s="926" t="s">
        <v>237</v>
      </c>
      <c r="F372" s="926"/>
      <c r="G372" s="927"/>
      <c r="H372" s="928" t="s">
        <v>342</v>
      </c>
      <c r="I372" s="384" t="s">
        <v>244</v>
      </c>
      <c r="J372" s="923">
        <f>E406</f>
        <v>0</v>
      </c>
      <c r="K372" s="923"/>
      <c r="L372" s="931" t="s">
        <v>342</v>
      </c>
      <c r="M372" s="384" t="s">
        <v>244</v>
      </c>
      <c r="N372" s="914">
        <f>L406</f>
        <v>0</v>
      </c>
      <c r="O372" s="914"/>
      <c r="P372" s="373"/>
      <c r="Q372" s="373"/>
      <c r="R372" s="373"/>
      <c r="T372" s="382"/>
    </row>
    <row r="373" spans="1:20" ht="21.6" customHeight="1" x14ac:dyDescent="0.25">
      <c r="A373" s="371" t="str">
        <f>F368&amp;"식비"</f>
        <v>8식비</v>
      </c>
      <c r="B373" s="915">
        <f>INDEX('훈련비용 조정내역표'!$M$10:$M$60,MATCH(F368,'훈련비용 조정내역표'!$B$10:$B$60,0),0)</f>
        <v>0</v>
      </c>
      <c r="C373" s="917" t="str">
        <f>IF(B373=D373,"◯ 적합","◯ 변경")</f>
        <v>◯ 적합</v>
      </c>
      <c r="D373" s="918">
        <f>INDEX('훈련비용 조정내역표'!$W$10:$W$60,MATCH(F368,'훈련비용 조정내역표'!$B$10:$B$60,0),0)</f>
        <v>0</v>
      </c>
      <c r="E373" s="920">
        <f>INDEX('훈련비용 조정내역표'!$J$10:$J$60,MATCH(F368,'훈련비용 조정내역표'!$B$10:$B$60,0),0)</f>
        <v>0</v>
      </c>
      <c r="F373" s="917" t="str">
        <f>IF(E373=G373,"◯ 적합","◯ 변경")</f>
        <v>◯ 적합</v>
      </c>
      <c r="G373" s="921">
        <f>INDEX('훈련비용 조정내역표'!$K$10:$K$60,MATCH(F368,'훈련비용 조정내역표'!$B$10:$B$60,0),0)</f>
        <v>0</v>
      </c>
      <c r="H373" s="929"/>
      <c r="I373" s="384" t="s">
        <v>199</v>
      </c>
      <c r="J373" s="923">
        <f>E407</f>
        <v>0</v>
      </c>
      <c r="K373" s="923"/>
      <c r="L373" s="932"/>
      <c r="M373" s="384" t="s">
        <v>199</v>
      </c>
      <c r="N373" s="914">
        <f>L407</f>
        <v>0</v>
      </c>
      <c r="O373" s="914"/>
      <c r="P373" s="373"/>
      <c r="Q373" s="373"/>
      <c r="R373" s="373"/>
      <c r="T373" s="382"/>
    </row>
    <row r="374" spans="1:20" ht="21.6" customHeight="1" thickBot="1" x14ac:dyDescent="0.3">
      <c r="A374" s="371" t="str">
        <f>F368&amp;"수당 등"</f>
        <v>8수당 등</v>
      </c>
      <c r="B374" s="916"/>
      <c r="C374" s="917"/>
      <c r="D374" s="919"/>
      <c r="E374" s="916"/>
      <c r="F374" s="917"/>
      <c r="G374" s="922"/>
      <c r="H374" s="930"/>
      <c r="I374" s="385" t="s">
        <v>245</v>
      </c>
      <c r="J374" s="924">
        <f>E408</f>
        <v>0</v>
      </c>
      <c r="K374" s="924"/>
      <c r="L374" s="933"/>
      <c r="M374" s="385" t="s">
        <v>245</v>
      </c>
      <c r="N374" s="925">
        <f>L408</f>
        <v>0</v>
      </c>
      <c r="O374" s="925"/>
      <c r="P374" s="373"/>
      <c r="Q374" s="373"/>
      <c r="R374" s="373"/>
      <c r="T374" s="382"/>
    </row>
    <row r="375" spans="1:20" ht="21.6" customHeight="1" thickTop="1" thickBot="1" x14ac:dyDescent="0.3">
      <c r="B375" s="883" t="s">
        <v>238</v>
      </c>
      <c r="C375" s="883"/>
      <c r="D375" s="386">
        <f>INDEX('훈련비용 조정내역표'!$L$10:$L$60,MATCH(F368,'훈련비용 조정내역표'!$B$10:$B$60,0),0)</f>
        <v>0</v>
      </c>
      <c r="E375" s="883" t="s">
        <v>239</v>
      </c>
      <c r="F375" s="883"/>
      <c r="G375" s="387">
        <f>INDEX('훈련비용 조정내역표'!$V$10:$V$60,MATCH(F368,'훈련비용 조정내역표'!$B$10:$B$60,0),0)</f>
        <v>0</v>
      </c>
      <c r="H375" s="884" t="s">
        <v>240</v>
      </c>
      <c r="I375" s="884"/>
      <c r="J375" s="388" t="s">
        <v>241</v>
      </c>
      <c r="K375" s="389"/>
      <c r="L375" s="388" t="s">
        <v>242</v>
      </c>
      <c r="M375" s="390"/>
      <c r="N375" s="885"/>
      <c r="O375" s="885"/>
      <c r="P375" s="373"/>
      <c r="Q375" s="373"/>
      <c r="R375" s="373"/>
      <c r="T375" s="382"/>
    </row>
    <row r="376" spans="1:20" ht="21.6" customHeight="1" thickTop="1" x14ac:dyDescent="0.25">
      <c r="B376" s="886" t="s">
        <v>174</v>
      </c>
      <c r="C376" s="889" t="s">
        <v>175</v>
      </c>
      <c r="D376" s="890"/>
      <c r="E376" s="895" t="s">
        <v>251</v>
      </c>
      <c r="F376" s="896"/>
      <c r="G376" s="896"/>
      <c r="H376" s="896"/>
      <c r="I376" s="897" t="s">
        <v>252</v>
      </c>
      <c r="J376" s="898"/>
      <c r="K376" s="899"/>
      <c r="L376" s="906" t="s">
        <v>253</v>
      </c>
      <c r="M376" s="907"/>
      <c r="N376" s="907"/>
      <c r="O376" s="908"/>
      <c r="P376" s="382"/>
    </row>
    <row r="377" spans="1:20" ht="21.6" customHeight="1" x14ac:dyDescent="0.25">
      <c r="B377" s="887"/>
      <c r="C377" s="891"/>
      <c r="D377" s="892"/>
      <c r="E377" s="909" t="s">
        <v>176</v>
      </c>
      <c r="F377" s="911" t="s">
        <v>177</v>
      </c>
      <c r="G377" s="912"/>
      <c r="H377" s="913"/>
      <c r="I377" s="900"/>
      <c r="J377" s="901"/>
      <c r="K377" s="902"/>
      <c r="L377" s="909" t="s">
        <v>176</v>
      </c>
      <c r="M377" s="911" t="s">
        <v>177</v>
      </c>
      <c r="N377" s="912"/>
      <c r="O377" s="913"/>
      <c r="P377" s="382"/>
    </row>
    <row r="378" spans="1:20" ht="21.6" customHeight="1" x14ac:dyDescent="0.25">
      <c r="B378" s="888"/>
      <c r="C378" s="893"/>
      <c r="D378" s="894"/>
      <c r="E378" s="910"/>
      <c r="F378" s="392" t="s">
        <v>134</v>
      </c>
      <c r="G378" s="392" t="s">
        <v>195</v>
      </c>
      <c r="H378" s="392" t="s">
        <v>136</v>
      </c>
      <c r="I378" s="903"/>
      <c r="J378" s="904"/>
      <c r="K378" s="905"/>
      <c r="L378" s="910"/>
      <c r="M378" s="392" t="s">
        <v>134</v>
      </c>
      <c r="N378" s="392" t="s">
        <v>195</v>
      </c>
      <c r="O378" s="392" t="s">
        <v>136</v>
      </c>
      <c r="P378" s="382"/>
    </row>
    <row r="379" spans="1:20" ht="18.600000000000001" customHeight="1" x14ac:dyDescent="0.25">
      <c r="A379" s="451" t="s">
        <v>114</v>
      </c>
      <c r="B379" s="393" t="s">
        <v>114</v>
      </c>
      <c r="C379" s="880" t="s">
        <v>180</v>
      </c>
      <c r="D379" s="878"/>
      <c r="E379" s="613">
        <f>F379*G379*H379</f>
        <v>0</v>
      </c>
      <c r="F379" s="395"/>
      <c r="G379" s="395"/>
      <c r="H379" s="394">
        <f>B370</f>
        <v>0</v>
      </c>
      <c r="I379" s="396">
        <f>L379-E379</f>
        <v>0</v>
      </c>
      <c r="J379" s="397"/>
      <c r="K379" s="398"/>
      <c r="L379" s="613">
        <f>M379*N379*O379</f>
        <v>0</v>
      </c>
      <c r="M379" s="399"/>
      <c r="N379" s="399"/>
      <c r="O379" s="394">
        <f>D370</f>
        <v>0</v>
      </c>
      <c r="P379" s="382"/>
    </row>
    <row r="380" spans="1:20" ht="18.600000000000001" customHeight="1" x14ac:dyDescent="0.25">
      <c r="A380" s="451" t="s">
        <v>164</v>
      </c>
      <c r="B380" s="881" t="s">
        <v>164</v>
      </c>
      <c r="C380" s="876" t="s">
        <v>178</v>
      </c>
      <c r="D380" s="877"/>
      <c r="E380" s="400">
        <f>SUM(E381:E384)</f>
        <v>0</v>
      </c>
      <c r="F380" s="401"/>
      <c r="G380" s="402"/>
      <c r="H380" s="402"/>
      <c r="I380" s="396"/>
      <c r="J380" s="403"/>
      <c r="K380" s="404"/>
      <c r="L380" s="400">
        <f>SUM(L381:L384)</f>
        <v>0</v>
      </c>
      <c r="M380" s="401"/>
      <c r="N380" s="402"/>
      <c r="O380" s="402"/>
      <c r="P380" s="382"/>
    </row>
    <row r="381" spans="1:20" ht="18.600000000000001" customHeight="1" x14ac:dyDescent="0.25">
      <c r="A381" s="451"/>
      <c r="B381" s="881"/>
      <c r="C381" s="874" t="s">
        <v>181</v>
      </c>
      <c r="D381" s="882"/>
      <c r="E381" s="394">
        <f t="shared" ref="E381:E384" si="132">F381*G381*H381</f>
        <v>0</v>
      </c>
      <c r="F381" s="395"/>
      <c r="G381" s="395"/>
      <c r="H381" s="394">
        <f>H379</f>
        <v>0</v>
      </c>
      <c r="I381" s="396">
        <f t="shared" ref="I381:I385" si="133">L381-E381</f>
        <v>0</v>
      </c>
      <c r="J381" s="397"/>
      <c r="K381" s="398"/>
      <c r="L381" s="394">
        <f t="shared" ref="L381:L385" si="134">M381*N381*O381</f>
        <v>0</v>
      </c>
      <c r="M381" s="399"/>
      <c r="N381" s="399"/>
      <c r="O381" s="394">
        <f>O379</f>
        <v>0</v>
      </c>
      <c r="P381" s="382"/>
    </row>
    <row r="382" spans="1:20" ht="18.600000000000001" customHeight="1" x14ac:dyDescent="0.25">
      <c r="A382" s="451"/>
      <c r="B382" s="881"/>
      <c r="C382" s="874" t="s">
        <v>181</v>
      </c>
      <c r="D382" s="882"/>
      <c r="E382" s="394">
        <f t="shared" si="132"/>
        <v>0</v>
      </c>
      <c r="F382" s="395"/>
      <c r="G382" s="395"/>
      <c r="H382" s="394">
        <f>H379</f>
        <v>0</v>
      </c>
      <c r="I382" s="396">
        <f t="shared" si="133"/>
        <v>0</v>
      </c>
      <c r="J382" s="397"/>
      <c r="K382" s="398"/>
      <c r="L382" s="394">
        <f t="shared" si="134"/>
        <v>0</v>
      </c>
      <c r="M382" s="399"/>
      <c r="N382" s="399"/>
      <c r="O382" s="394">
        <f>O379</f>
        <v>0</v>
      </c>
      <c r="P382" s="382"/>
    </row>
    <row r="383" spans="1:20" ht="18.600000000000001" customHeight="1" x14ac:dyDescent="0.25">
      <c r="A383" s="451"/>
      <c r="B383" s="881"/>
      <c r="C383" s="874" t="s">
        <v>182</v>
      </c>
      <c r="D383" s="867"/>
      <c r="E383" s="394">
        <f t="shared" si="132"/>
        <v>0</v>
      </c>
      <c r="F383" s="395"/>
      <c r="G383" s="395"/>
      <c r="H383" s="394">
        <f>H379</f>
        <v>0</v>
      </c>
      <c r="I383" s="396">
        <f t="shared" si="133"/>
        <v>0</v>
      </c>
      <c r="J383" s="397"/>
      <c r="K383" s="398"/>
      <c r="L383" s="394">
        <f t="shared" si="134"/>
        <v>0</v>
      </c>
      <c r="M383" s="399"/>
      <c r="N383" s="399"/>
      <c r="O383" s="394">
        <f>O379</f>
        <v>0</v>
      </c>
      <c r="P383" s="382"/>
    </row>
    <row r="384" spans="1:20" ht="18.600000000000001" customHeight="1" x14ac:dyDescent="0.25">
      <c r="A384" s="451"/>
      <c r="B384" s="881"/>
      <c r="C384" s="874" t="s">
        <v>182</v>
      </c>
      <c r="D384" s="867"/>
      <c r="E384" s="394">
        <f t="shared" si="132"/>
        <v>0</v>
      </c>
      <c r="F384" s="395"/>
      <c r="G384" s="395"/>
      <c r="H384" s="394">
        <f>H379</f>
        <v>0</v>
      </c>
      <c r="I384" s="396">
        <f t="shared" si="133"/>
        <v>0</v>
      </c>
      <c r="J384" s="397"/>
      <c r="K384" s="398"/>
      <c r="L384" s="394">
        <f t="shared" si="134"/>
        <v>0</v>
      </c>
      <c r="M384" s="399"/>
      <c r="N384" s="399"/>
      <c r="O384" s="394">
        <f>O379</f>
        <v>0</v>
      </c>
      <c r="P384" s="382"/>
    </row>
    <row r="385" spans="1:17" ht="18.600000000000001" customHeight="1" x14ac:dyDescent="0.25">
      <c r="A385" s="451" t="s">
        <v>165</v>
      </c>
      <c r="B385" s="405" t="s">
        <v>165</v>
      </c>
      <c r="C385" s="874" t="s">
        <v>183</v>
      </c>
      <c r="D385" s="867"/>
      <c r="E385" s="394">
        <f>F385*G385*H385</f>
        <v>0</v>
      </c>
      <c r="F385" s="395"/>
      <c r="G385" s="395"/>
      <c r="H385" s="394">
        <f>H379</f>
        <v>0</v>
      </c>
      <c r="I385" s="396">
        <f t="shared" si="133"/>
        <v>0</v>
      </c>
      <c r="J385" s="397"/>
      <c r="K385" s="398"/>
      <c r="L385" s="394">
        <f t="shared" si="134"/>
        <v>0</v>
      </c>
      <c r="M385" s="399"/>
      <c r="N385" s="399"/>
      <c r="O385" s="394">
        <f>O379</f>
        <v>0</v>
      </c>
      <c r="P385" s="382"/>
    </row>
    <row r="386" spans="1:17" ht="18.600000000000001" customHeight="1" x14ac:dyDescent="0.25">
      <c r="A386" s="451" t="s">
        <v>166</v>
      </c>
      <c r="B386" s="875" t="s">
        <v>166</v>
      </c>
      <c r="C386" s="876" t="s">
        <v>178</v>
      </c>
      <c r="D386" s="877"/>
      <c r="E386" s="400">
        <f>SUM(E387:E389)</f>
        <v>0</v>
      </c>
      <c r="F386" s="401"/>
      <c r="G386" s="402"/>
      <c r="H386" s="402"/>
      <c r="I386" s="406"/>
      <c r="J386" s="403"/>
      <c r="K386" s="404"/>
      <c r="L386" s="400">
        <f>SUM(L387:L389)</f>
        <v>0</v>
      </c>
      <c r="M386" s="401"/>
      <c r="N386" s="402"/>
      <c r="O386" s="402"/>
      <c r="P386" s="382"/>
    </row>
    <row r="387" spans="1:17" ht="18.600000000000001" customHeight="1" x14ac:dyDescent="0.25">
      <c r="A387" s="451"/>
      <c r="B387" s="879"/>
      <c r="C387" s="866" t="s">
        <v>184</v>
      </c>
      <c r="D387" s="867"/>
      <c r="E387" s="394">
        <f>F387*G387*H387</f>
        <v>0</v>
      </c>
      <c r="F387" s="395"/>
      <c r="G387" s="395"/>
      <c r="H387" s="394">
        <f>H379</f>
        <v>0</v>
      </c>
      <c r="I387" s="396">
        <f t="shared" ref="I387:I390" si="135">L387-E387</f>
        <v>0</v>
      </c>
      <c r="J387" s="397"/>
      <c r="K387" s="398"/>
      <c r="L387" s="394">
        <f t="shared" ref="L387:L390" si="136">M387*N387*O387</f>
        <v>0</v>
      </c>
      <c r="M387" s="399"/>
      <c r="N387" s="399"/>
      <c r="O387" s="394">
        <f>O379</f>
        <v>0</v>
      </c>
      <c r="P387" s="382"/>
    </row>
    <row r="388" spans="1:17" ht="18.600000000000001" customHeight="1" x14ac:dyDescent="0.25">
      <c r="A388" s="451"/>
      <c r="B388" s="879"/>
      <c r="C388" s="866" t="s">
        <v>185</v>
      </c>
      <c r="D388" s="867"/>
      <c r="E388" s="394">
        <f t="shared" ref="E388:E389" si="137">F388*G388*H388</f>
        <v>0</v>
      </c>
      <c r="F388" s="395"/>
      <c r="G388" s="395"/>
      <c r="H388" s="394">
        <f>H379</f>
        <v>0</v>
      </c>
      <c r="I388" s="396">
        <f t="shared" si="135"/>
        <v>0</v>
      </c>
      <c r="J388" s="397"/>
      <c r="K388" s="398"/>
      <c r="L388" s="394">
        <f t="shared" si="136"/>
        <v>0</v>
      </c>
      <c r="M388" s="399"/>
      <c r="N388" s="399"/>
      <c r="O388" s="394">
        <f>O379</f>
        <v>0</v>
      </c>
      <c r="P388" s="382"/>
    </row>
    <row r="389" spans="1:17" ht="18.600000000000001" customHeight="1" x14ac:dyDescent="0.25">
      <c r="A389" s="451"/>
      <c r="B389" s="879"/>
      <c r="C389" s="866" t="s">
        <v>179</v>
      </c>
      <c r="D389" s="867"/>
      <c r="E389" s="394">
        <f t="shared" si="137"/>
        <v>0</v>
      </c>
      <c r="F389" s="395"/>
      <c r="G389" s="395"/>
      <c r="H389" s="394">
        <f>H379</f>
        <v>0</v>
      </c>
      <c r="I389" s="396">
        <f t="shared" si="135"/>
        <v>0</v>
      </c>
      <c r="J389" s="397"/>
      <c r="K389" s="398"/>
      <c r="L389" s="394">
        <f t="shared" si="136"/>
        <v>0</v>
      </c>
      <c r="M389" s="399"/>
      <c r="N389" s="399"/>
      <c r="O389" s="394">
        <f>O379</f>
        <v>0</v>
      </c>
      <c r="P389" s="382"/>
    </row>
    <row r="390" spans="1:17" ht="18.600000000000001" customHeight="1" x14ac:dyDescent="0.25">
      <c r="A390" s="451" t="s">
        <v>167</v>
      </c>
      <c r="B390" s="407" t="s">
        <v>167</v>
      </c>
      <c r="C390" s="874" t="s">
        <v>186</v>
      </c>
      <c r="D390" s="867"/>
      <c r="E390" s="394">
        <f>F390*G390*H390</f>
        <v>0</v>
      </c>
      <c r="F390" s="395"/>
      <c r="G390" s="395"/>
      <c r="H390" s="394">
        <f>H379</f>
        <v>0</v>
      </c>
      <c r="I390" s="396">
        <f t="shared" si="135"/>
        <v>0</v>
      </c>
      <c r="J390" s="397"/>
      <c r="K390" s="398"/>
      <c r="L390" s="394">
        <f t="shared" si="136"/>
        <v>0</v>
      </c>
      <c r="M390" s="399"/>
      <c r="N390" s="399"/>
      <c r="O390" s="394">
        <f>O379</f>
        <v>0</v>
      </c>
      <c r="P390" s="382"/>
    </row>
    <row r="391" spans="1:17" ht="18.600000000000001" customHeight="1" x14ac:dyDescent="0.25">
      <c r="A391" s="451" t="s">
        <v>168</v>
      </c>
      <c r="B391" s="875" t="s">
        <v>168</v>
      </c>
      <c r="C391" s="876" t="s">
        <v>178</v>
      </c>
      <c r="D391" s="877"/>
      <c r="E391" s="400">
        <f>SUM(E392:E394)</f>
        <v>0</v>
      </c>
      <c r="F391" s="401"/>
      <c r="G391" s="402"/>
      <c r="H391" s="402"/>
      <c r="I391" s="406"/>
      <c r="J391" s="403"/>
      <c r="K391" s="404"/>
      <c r="L391" s="400">
        <f>SUM(L392:L394)</f>
        <v>0</v>
      </c>
      <c r="M391" s="401"/>
      <c r="N391" s="402"/>
      <c r="O391" s="402"/>
      <c r="P391" s="382"/>
    </row>
    <row r="392" spans="1:17" ht="18.600000000000001" customHeight="1" x14ac:dyDescent="0.25">
      <c r="A392" s="451"/>
      <c r="B392" s="875"/>
      <c r="C392" s="866" t="s">
        <v>187</v>
      </c>
      <c r="D392" s="867"/>
      <c r="E392" s="394">
        <f t="shared" ref="E392:E394" si="138">F392*G392*H392</f>
        <v>0</v>
      </c>
      <c r="F392" s="395"/>
      <c r="G392" s="395"/>
      <c r="H392" s="394">
        <f>H379</f>
        <v>0</v>
      </c>
      <c r="I392" s="396">
        <f t="shared" ref="I392:I395" si="139">L392-E392</f>
        <v>0</v>
      </c>
      <c r="J392" s="397"/>
      <c r="K392" s="398"/>
      <c r="L392" s="394">
        <f t="shared" ref="L392:L395" si="140">M392*N392*O392</f>
        <v>0</v>
      </c>
      <c r="M392" s="399"/>
      <c r="N392" s="399"/>
      <c r="O392" s="394">
        <f>O379</f>
        <v>0</v>
      </c>
      <c r="P392" s="382"/>
    </row>
    <row r="393" spans="1:17" ht="18.600000000000001" customHeight="1" x14ac:dyDescent="0.25">
      <c r="A393" s="451"/>
      <c r="B393" s="875"/>
      <c r="C393" s="866" t="s">
        <v>188</v>
      </c>
      <c r="D393" s="867"/>
      <c r="E393" s="394">
        <f t="shared" si="138"/>
        <v>0</v>
      </c>
      <c r="F393" s="395"/>
      <c r="G393" s="395"/>
      <c r="H393" s="394">
        <f>H379</f>
        <v>0</v>
      </c>
      <c r="I393" s="396">
        <f t="shared" si="139"/>
        <v>0</v>
      </c>
      <c r="J393" s="397"/>
      <c r="K393" s="398"/>
      <c r="L393" s="394">
        <f t="shared" si="140"/>
        <v>0</v>
      </c>
      <c r="M393" s="399"/>
      <c r="N393" s="399"/>
      <c r="O393" s="394">
        <f>O379</f>
        <v>0</v>
      </c>
      <c r="P393" s="382"/>
    </row>
    <row r="394" spans="1:17" ht="18.600000000000001" customHeight="1" x14ac:dyDescent="0.25">
      <c r="A394" s="451"/>
      <c r="B394" s="875"/>
      <c r="C394" s="866" t="s">
        <v>179</v>
      </c>
      <c r="D394" s="867"/>
      <c r="E394" s="394">
        <f t="shared" si="138"/>
        <v>0</v>
      </c>
      <c r="F394" s="395"/>
      <c r="G394" s="395"/>
      <c r="H394" s="394">
        <f>H379</f>
        <v>0</v>
      </c>
      <c r="I394" s="396">
        <f t="shared" si="139"/>
        <v>0</v>
      </c>
      <c r="J394" s="397"/>
      <c r="K394" s="398"/>
      <c r="L394" s="394">
        <f t="shared" si="140"/>
        <v>0</v>
      </c>
      <c r="M394" s="399"/>
      <c r="N394" s="399"/>
      <c r="O394" s="394">
        <f>O379</f>
        <v>0</v>
      </c>
      <c r="P394" s="382"/>
    </row>
    <row r="395" spans="1:17" ht="18.600000000000001" customHeight="1" x14ac:dyDescent="0.25">
      <c r="A395" s="451" t="s">
        <v>169</v>
      </c>
      <c r="B395" s="405" t="s">
        <v>169</v>
      </c>
      <c r="C395" s="874" t="s">
        <v>189</v>
      </c>
      <c r="D395" s="867"/>
      <c r="E395" s="394">
        <f>F395*G395*H395</f>
        <v>0</v>
      </c>
      <c r="F395" s="395"/>
      <c r="G395" s="395"/>
      <c r="H395" s="394">
        <f>H379</f>
        <v>0</v>
      </c>
      <c r="I395" s="396">
        <f t="shared" si="139"/>
        <v>0</v>
      </c>
      <c r="J395" s="397"/>
      <c r="K395" s="398"/>
      <c r="L395" s="394">
        <f t="shared" si="140"/>
        <v>0</v>
      </c>
      <c r="M395" s="399"/>
      <c r="N395" s="399"/>
      <c r="O395" s="394">
        <f>O379</f>
        <v>0</v>
      </c>
      <c r="P395" s="382"/>
    </row>
    <row r="396" spans="1:17" ht="18.600000000000001" customHeight="1" x14ac:dyDescent="0.25">
      <c r="A396" s="451" t="s">
        <v>170</v>
      </c>
      <c r="B396" s="875" t="s">
        <v>170</v>
      </c>
      <c r="C396" s="876" t="s">
        <v>178</v>
      </c>
      <c r="D396" s="877"/>
      <c r="E396" s="400">
        <f>SUM(E397:E398)</f>
        <v>0</v>
      </c>
      <c r="F396" s="401"/>
      <c r="G396" s="402"/>
      <c r="H396" s="402"/>
      <c r="I396" s="406"/>
      <c r="J396" s="403"/>
      <c r="K396" s="404"/>
      <c r="L396" s="400">
        <f>SUM(L397:L398)</f>
        <v>0</v>
      </c>
      <c r="M396" s="401"/>
      <c r="N396" s="402"/>
      <c r="O396" s="402"/>
      <c r="P396" s="382"/>
    </row>
    <row r="397" spans="1:17" ht="18.600000000000001" customHeight="1" x14ac:dyDescent="0.25">
      <c r="A397" s="451"/>
      <c r="B397" s="878"/>
      <c r="C397" s="874" t="s">
        <v>170</v>
      </c>
      <c r="D397" s="867"/>
      <c r="E397" s="394">
        <f t="shared" ref="E397" si="141">F397*G397*H397</f>
        <v>0</v>
      </c>
      <c r="F397" s="395"/>
      <c r="G397" s="395"/>
      <c r="H397" s="394">
        <f>H379</f>
        <v>0</v>
      </c>
      <c r="I397" s="396">
        <f t="shared" ref="I397:I399" si="142">L397-E397</f>
        <v>0</v>
      </c>
      <c r="J397" s="397"/>
      <c r="K397" s="398"/>
      <c r="L397" s="394">
        <f t="shared" ref="L397:L399" si="143">M397*N397*O397</f>
        <v>0</v>
      </c>
      <c r="M397" s="399"/>
      <c r="N397" s="399"/>
      <c r="O397" s="394">
        <f>O379</f>
        <v>0</v>
      </c>
      <c r="P397" s="382"/>
    </row>
    <row r="398" spans="1:17" ht="18.600000000000001" customHeight="1" x14ac:dyDescent="0.25">
      <c r="A398" s="451"/>
      <c r="B398" s="878"/>
      <c r="C398" s="874" t="s">
        <v>190</v>
      </c>
      <c r="D398" s="867"/>
      <c r="E398" s="394">
        <f>F398*G398*H398</f>
        <v>0</v>
      </c>
      <c r="F398" s="395"/>
      <c r="G398" s="395"/>
      <c r="H398" s="394">
        <f>H379</f>
        <v>0</v>
      </c>
      <c r="I398" s="396">
        <f t="shared" si="142"/>
        <v>0</v>
      </c>
      <c r="J398" s="397"/>
      <c r="K398" s="398"/>
      <c r="L398" s="394">
        <f t="shared" si="143"/>
        <v>0</v>
      </c>
      <c r="M398" s="399"/>
      <c r="N398" s="399"/>
      <c r="O398" s="394">
        <f>O379</f>
        <v>0</v>
      </c>
      <c r="P398" s="382"/>
    </row>
    <row r="399" spans="1:17" ht="18.600000000000001" customHeight="1" x14ac:dyDescent="0.25">
      <c r="A399" s="451" t="s">
        <v>171</v>
      </c>
      <c r="B399" s="405" t="s">
        <v>171</v>
      </c>
      <c r="C399" s="874" t="s">
        <v>191</v>
      </c>
      <c r="D399" s="867"/>
      <c r="E399" s="394">
        <f>F399*G399*H399</f>
        <v>0</v>
      </c>
      <c r="F399" s="395"/>
      <c r="G399" s="395"/>
      <c r="H399" s="394">
        <f>H379</f>
        <v>0</v>
      </c>
      <c r="I399" s="396">
        <f t="shared" si="142"/>
        <v>0</v>
      </c>
      <c r="J399" s="397"/>
      <c r="K399" s="398"/>
      <c r="L399" s="394">
        <f t="shared" si="143"/>
        <v>0</v>
      </c>
      <c r="M399" s="399"/>
      <c r="N399" s="399"/>
      <c r="O399" s="394">
        <f>O379</f>
        <v>0</v>
      </c>
      <c r="P399" s="382"/>
      <c r="Q399" s="371" t="s">
        <v>256</v>
      </c>
    </row>
    <row r="400" spans="1:17" ht="18.600000000000001" customHeight="1" x14ac:dyDescent="0.25">
      <c r="A400" s="451" t="s">
        <v>172</v>
      </c>
      <c r="B400" s="875" t="s">
        <v>172</v>
      </c>
      <c r="C400" s="876" t="s">
        <v>178</v>
      </c>
      <c r="D400" s="877"/>
      <c r="E400" s="400">
        <f>SUM(E401:E403)</f>
        <v>0</v>
      </c>
      <c r="F400" s="401"/>
      <c r="G400" s="402"/>
      <c r="H400" s="402"/>
      <c r="I400" s="406"/>
      <c r="J400" s="403"/>
      <c r="K400" s="404"/>
      <c r="L400" s="400">
        <f>SUM(L401:L403)</f>
        <v>0</v>
      </c>
      <c r="M400" s="401"/>
      <c r="N400" s="402"/>
      <c r="O400" s="402"/>
      <c r="P400" s="382"/>
    </row>
    <row r="401" spans="1:16" ht="18.600000000000001" customHeight="1" x14ac:dyDescent="0.25">
      <c r="A401" s="451"/>
      <c r="B401" s="875"/>
      <c r="C401" s="866" t="s">
        <v>192</v>
      </c>
      <c r="D401" s="867"/>
      <c r="E401" s="394">
        <f t="shared" ref="E401:E403" si="144">F401*G401*H401</f>
        <v>0</v>
      </c>
      <c r="F401" s="395"/>
      <c r="G401" s="395"/>
      <c r="H401" s="394">
        <f>H379</f>
        <v>0</v>
      </c>
      <c r="I401" s="396">
        <f t="shared" ref="I401:I404" si="145">L401-E401</f>
        <v>0</v>
      </c>
      <c r="J401" s="397"/>
      <c r="K401" s="398"/>
      <c r="L401" s="394">
        <f t="shared" ref="L401:L404" si="146">M401*N401*O401</f>
        <v>0</v>
      </c>
      <c r="M401" s="399"/>
      <c r="N401" s="399"/>
      <c r="O401" s="394">
        <f>O379</f>
        <v>0</v>
      </c>
      <c r="P401" s="382"/>
    </row>
    <row r="402" spans="1:16" ht="18.600000000000001" customHeight="1" x14ac:dyDescent="0.25">
      <c r="A402" s="451"/>
      <c r="B402" s="875"/>
      <c r="C402" s="866" t="s">
        <v>193</v>
      </c>
      <c r="D402" s="867"/>
      <c r="E402" s="394">
        <f t="shared" si="144"/>
        <v>0</v>
      </c>
      <c r="F402" s="395"/>
      <c r="G402" s="395"/>
      <c r="H402" s="394">
        <f>H379</f>
        <v>0</v>
      </c>
      <c r="I402" s="396">
        <f t="shared" si="145"/>
        <v>0</v>
      </c>
      <c r="J402" s="397"/>
      <c r="K402" s="398"/>
      <c r="L402" s="394">
        <f t="shared" si="146"/>
        <v>0</v>
      </c>
      <c r="M402" s="399"/>
      <c r="N402" s="399"/>
      <c r="O402" s="394">
        <f>O379</f>
        <v>0</v>
      </c>
      <c r="P402" s="382"/>
    </row>
    <row r="403" spans="1:16" ht="18.600000000000001" customHeight="1" x14ac:dyDescent="0.25">
      <c r="A403" s="451"/>
      <c r="B403" s="875"/>
      <c r="C403" s="866" t="s">
        <v>179</v>
      </c>
      <c r="D403" s="867"/>
      <c r="E403" s="394">
        <f t="shared" si="144"/>
        <v>0</v>
      </c>
      <c r="F403" s="395"/>
      <c r="G403" s="395"/>
      <c r="H403" s="394">
        <f>H379</f>
        <v>0</v>
      </c>
      <c r="I403" s="396">
        <f t="shared" si="145"/>
        <v>0</v>
      </c>
      <c r="J403" s="397"/>
      <c r="K403" s="398"/>
      <c r="L403" s="394">
        <f t="shared" si="146"/>
        <v>0</v>
      </c>
      <c r="M403" s="399"/>
      <c r="N403" s="399"/>
      <c r="O403" s="394">
        <f>O379</f>
        <v>0</v>
      </c>
      <c r="P403" s="382"/>
    </row>
    <row r="404" spans="1:16" ht="18.600000000000001" customHeight="1" x14ac:dyDescent="0.25">
      <c r="A404" s="451" t="s">
        <v>173</v>
      </c>
      <c r="B404" s="405" t="s">
        <v>173</v>
      </c>
      <c r="C404" s="866" t="s">
        <v>194</v>
      </c>
      <c r="D404" s="867"/>
      <c r="E404" s="394">
        <f>F404*G404*H404</f>
        <v>0</v>
      </c>
      <c r="F404" s="395"/>
      <c r="G404" s="395"/>
      <c r="H404" s="394">
        <f>H379</f>
        <v>0</v>
      </c>
      <c r="I404" s="396">
        <f t="shared" si="145"/>
        <v>0</v>
      </c>
      <c r="J404" s="397"/>
      <c r="K404" s="398"/>
      <c r="L404" s="394">
        <f t="shared" si="146"/>
        <v>0</v>
      </c>
      <c r="M404" s="399"/>
      <c r="N404" s="399"/>
      <c r="O404" s="394">
        <f>O379</f>
        <v>0</v>
      </c>
      <c r="P404" s="382"/>
    </row>
    <row r="405" spans="1:16" s="415" customFormat="1" ht="18.600000000000001" customHeight="1" x14ac:dyDescent="0.25">
      <c r="B405" s="868" t="s">
        <v>196</v>
      </c>
      <c r="C405" s="869"/>
      <c r="D405" s="870"/>
      <c r="E405" s="408">
        <f>SUM(E379,E380,E385,E386,E390,E391,E395,E396,E399,E400,E404)</f>
        <v>0</v>
      </c>
      <c r="F405" s="401"/>
      <c r="G405" s="409"/>
      <c r="H405" s="410"/>
      <c r="I405" s="411"/>
      <c r="J405" s="412"/>
      <c r="K405" s="413"/>
      <c r="L405" s="408">
        <f>SUM(L379,L380,L385,L386,L390,L391,L395,L396,L399,L400,L404)</f>
        <v>0</v>
      </c>
      <c r="M405" s="401"/>
      <c r="N405" s="409"/>
      <c r="O405" s="410"/>
      <c r="P405" s="414"/>
    </row>
    <row r="406" spans="1:16" ht="16.8" customHeight="1" outlineLevel="1" x14ac:dyDescent="0.25">
      <c r="B406" s="871" t="s">
        <v>264</v>
      </c>
      <c r="C406" s="872" t="s">
        <v>201</v>
      </c>
      <c r="D406" s="873"/>
      <c r="E406" s="416">
        <f t="shared" ref="E406" si="147">F406*G406*H406</f>
        <v>0</v>
      </c>
      <c r="F406" s="417"/>
      <c r="G406" s="417"/>
      <c r="H406" s="394">
        <f>H379</f>
        <v>0</v>
      </c>
      <c r="I406" s="396">
        <f t="shared" ref="I406:I408" si="148">L406-E406</f>
        <v>0</v>
      </c>
      <c r="J406" s="397"/>
      <c r="K406" s="398"/>
      <c r="L406" s="394">
        <f t="shared" ref="L406:L408" si="149">M406*N406*O406</f>
        <v>0</v>
      </c>
      <c r="M406" s="399"/>
      <c r="N406" s="399"/>
      <c r="O406" s="394">
        <f>O379</f>
        <v>0</v>
      </c>
      <c r="P406" s="382"/>
    </row>
    <row r="407" spans="1:16" ht="16.8" customHeight="1" outlineLevel="1" x14ac:dyDescent="0.25">
      <c r="B407" s="871"/>
      <c r="C407" s="872" t="s">
        <v>200</v>
      </c>
      <c r="D407" s="873"/>
      <c r="E407" s="416">
        <f>F407*G407*H407</f>
        <v>0</v>
      </c>
      <c r="F407" s="417"/>
      <c r="G407" s="417"/>
      <c r="H407" s="394">
        <f>H379</f>
        <v>0</v>
      </c>
      <c r="I407" s="396">
        <f t="shared" si="148"/>
        <v>0</v>
      </c>
      <c r="J407" s="397"/>
      <c r="K407" s="398"/>
      <c r="L407" s="394">
        <f t="shared" si="149"/>
        <v>0</v>
      </c>
      <c r="M407" s="399"/>
      <c r="N407" s="399"/>
      <c r="O407" s="394">
        <f>O379</f>
        <v>0</v>
      </c>
      <c r="P407" s="382"/>
    </row>
    <row r="408" spans="1:16" ht="16.8" customHeight="1" outlineLevel="1" x14ac:dyDescent="0.25">
      <c r="B408" s="871"/>
      <c r="C408" s="872" t="s">
        <v>197</v>
      </c>
      <c r="D408" s="873"/>
      <c r="E408" s="416">
        <f t="shared" ref="E408" si="150">F408*G408*H408</f>
        <v>0</v>
      </c>
      <c r="F408" s="417"/>
      <c r="G408" s="417"/>
      <c r="H408" s="394">
        <f>H379</f>
        <v>0</v>
      </c>
      <c r="I408" s="396">
        <f t="shared" si="148"/>
        <v>0</v>
      </c>
      <c r="J408" s="397"/>
      <c r="K408" s="398"/>
      <c r="L408" s="394">
        <f t="shared" si="149"/>
        <v>0</v>
      </c>
      <c r="M408" s="399"/>
      <c r="N408" s="399"/>
      <c r="O408" s="394">
        <f>O379</f>
        <v>0</v>
      </c>
      <c r="P408" s="382"/>
    </row>
    <row r="409" spans="1:16" s="415" customFormat="1" ht="18.600000000000001" customHeight="1" outlineLevel="1" thickBot="1" x14ac:dyDescent="0.3">
      <c r="B409" s="860" t="s">
        <v>265</v>
      </c>
      <c r="C409" s="861"/>
      <c r="D409" s="862"/>
      <c r="E409" s="418">
        <f>SUM(E406:E408)</f>
        <v>0</v>
      </c>
      <c r="F409" s="419"/>
      <c r="G409" s="420"/>
      <c r="H409" s="421"/>
      <c r="I409" s="422"/>
      <c r="J409" s="423"/>
      <c r="K409" s="424"/>
      <c r="L409" s="418">
        <f>SUM(L406:L408)</f>
        <v>0</v>
      </c>
      <c r="M409" s="419"/>
      <c r="N409" s="420"/>
      <c r="O409" s="421"/>
      <c r="P409" s="414"/>
    </row>
    <row r="410" spans="1:16" ht="21" customHeight="1" thickBot="1" x14ac:dyDescent="0.3">
      <c r="B410" s="863" t="s">
        <v>254</v>
      </c>
      <c r="C410" s="864"/>
      <c r="D410" s="865" t="s">
        <v>255</v>
      </c>
      <c r="E410" s="857"/>
      <c r="F410" s="857"/>
      <c r="G410" s="857"/>
      <c r="H410" s="857"/>
      <c r="I410" s="857"/>
      <c r="J410" s="857"/>
      <c r="K410" s="857"/>
      <c r="L410" s="858"/>
      <c r="M410" s="858"/>
      <c r="N410" s="858"/>
      <c r="O410" s="859"/>
      <c r="P410" s="382"/>
    </row>
    <row r="411" spans="1:16" hidden="1" outlineLevel="1" x14ac:dyDescent="0.25">
      <c r="B411" s="303" t="s">
        <v>266</v>
      </c>
      <c r="E411" s="425">
        <f>(E405-E404)*0.05</f>
        <v>0</v>
      </c>
      <c r="F411" s="303"/>
      <c r="G411" s="303"/>
      <c r="H411" s="426"/>
      <c r="L411" s="425">
        <f>(L405-L404)*0.05</f>
        <v>0</v>
      </c>
      <c r="P411" s="382"/>
    </row>
    <row r="412" spans="1:16" hidden="1" outlineLevel="1" x14ac:dyDescent="0.25">
      <c r="B412" s="303"/>
      <c r="E412" s="427" t="str">
        <f>IF(E404&lt;=E411,"O.K","Review")</f>
        <v>O.K</v>
      </c>
      <c r="F412" s="303"/>
      <c r="G412" s="303"/>
      <c r="L412" s="427" t="str">
        <f>IF(L404&lt;=L411,"O.K","Review")</f>
        <v>O.K</v>
      </c>
      <c r="P412" s="382"/>
    </row>
    <row r="413" spans="1:16" collapsed="1" x14ac:dyDescent="0.25">
      <c r="B413" s="303"/>
      <c r="E413" s="427"/>
      <c r="F413" s="303"/>
      <c r="G413" s="303"/>
      <c r="L413" s="427"/>
      <c r="P413" s="382"/>
    </row>
    <row r="414" spans="1:16" s="428" customFormat="1" ht="25.5" hidden="1" customHeight="1" outlineLevel="1" x14ac:dyDescent="0.25">
      <c r="B414" s="429" t="str">
        <f>정부지원금!$B$29</f>
        <v>성명 :                  (서명)</v>
      </c>
      <c r="C414" s="429"/>
      <c r="E414" s="429" t="str">
        <f>정부지원금!$E$29</f>
        <v>성명 :                  (서명)</v>
      </c>
      <c r="F414" s="430"/>
      <c r="H414" s="429" t="str">
        <f>정부지원금!$G$29</f>
        <v>성명 :                  (서명)</v>
      </c>
      <c r="K414" s="430" t="str">
        <f>정부지원금!$I$29</f>
        <v>성명 :                  (서명)</v>
      </c>
      <c r="N414" s="430" t="str">
        <f>정부지원금!$K$29</f>
        <v>성명 :                  (서명)</v>
      </c>
      <c r="P414" s="382"/>
    </row>
    <row r="415" spans="1:16" s="428" customFormat="1" ht="25.5" hidden="1" customHeight="1" outlineLevel="1" x14ac:dyDescent="0.25">
      <c r="B415" s="429" t="str">
        <f>정부지원금!$B$30</f>
        <v>성명 :                  (서명)</v>
      </c>
      <c r="C415" s="429"/>
      <c r="E415" s="429" t="str">
        <f>정부지원금!$E$30</f>
        <v>성명 :                  (서명)</v>
      </c>
      <c r="F415" s="430"/>
      <c r="H415" s="429" t="str">
        <f>정부지원금!$G$30</f>
        <v>성명 :                  (서명)</v>
      </c>
      <c r="K415" s="430" t="str">
        <f>정부지원금!$I$30</f>
        <v>성명 :                  (서명)</v>
      </c>
      <c r="N415" s="430" t="str">
        <f>정부지원금!$K$30</f>
        <v>성명 :                  (서명)</v>
      </c>
      <c r="P415" s="382"/>
    </row>
    <row r="416" spans="1:16" collapsed="1" x14ac:dyDescent="0.25"/>
    <row r="417" spans="1:20" ht="43.5" customHeight="1" x14ac:dyDescent="0.25">
      <c r="B417" s="372" t="s">
        <v>262</v>
      </c>
      <c r="C417" s="373"/>
      <c r="D417" s="373"/>
      <c r="E417" s="373"/>
      <c r="F417" s="373"/>
      <c r="G417" s="373"/>
      <c r="H417" s="373"/>
      <c r="I417" s="373"/>
      <c r="J417" s="373"/>
      <c r="K417" s="373"/>
      <c r="L417" s="373"/>
      <c r="M417" s="373"/>
      <c r="N417" s="373"/>
      <c r="O417" s="373"/>
      <c r="P417" s="373"/>
      <c r="Q417" s="373"/>
      <c r="R417" s="373"/>
    </row>
    <row r="418" spans="1:20" ht="21.6" customHeight="1" x14ac:dyDescent="0.25">
      <c r="B418" s="942" t="str">
        <f>INDEX('훈련비용 조정내역표'!$C$10:$C$60,MATCH(F420,'훈련비용 조정내역표'!$B$10:$B$60,0),0)</f>
        <v>승인</v>
      </c>
      <c r="C418" s="942"/>
      <c r="D418" s="374"/>
      <c r="E418" s="375"/>
      <c r="F418" s="375"/>
      <c r="G418" s="376"/>
      <c r="H418" s="383" t="s">
        <v>247</v>
      </c>
      <c r="I418" s="378">
        <f>INDEX('훈련비용 조정내역표'!$G$10:$G$60,MATCH(F420,'훈련비용 조정내역표'!$B$10:$B$60,0),0)</f>
        <v>0</v>
      </c>
      <c r="J418" s="383" t="s">
        <v>248</v>
      </c>
      <c r="K418" s="605">
        <f>INT(IFERROR($J423/($B422*$E422*$B425),))</f>
        <v>0</v>
      </c>
      <c r="L418" s="435" t="e">
        <f>K418/$I418</f>
        <v>#DIV/0!</v>
      </c>
      <c r="M418" s="436" t="s">
        <v>249</v>
      </c>
      <c r="N418" s="605">
        <f>INT(IFERROR($N423/($D422*$G422*$D425),))</f>
        <v>0</v>
      </c>
      <c r="O418" s="435" t="e">
        <f>N418/$I418</f>
        <v>#DIV/0!</v>
      </c>
      <c r="P418" s="373"/>
      <c r="Q418" s="373"/>
      <c r="R418" s="373"/>
    </row>
    <row r="419" spans="1:20" ht="21.6" customHeight="1" x14ac:dyDescent="0.25">
      <c r="B419" s="379" t="s">
        <v>229</v>
      </c>
      <c r="C419" s="881" t="s">
        <v>230</v>
      </c>
      <c r="D419" s="881"/>
      <c r="E419" s="881"/>
      <c r="F419" s="377" t="s">
        <v>231</v>
      </c>
      <c r="G419" s="380" t="s">
        <v>233</v>
      </c>
      <c r="H419" s="943" t="s">
        <v>250</v>
      </c>
      <c r="I419" s="944"/>
      <c r="J419" s="944"/>
      <c r="K419" s="944"/>
      <c r="L419" s="944"/>
      <c r="M419" s="944"/>
      <c r="N419" s="944"/>
      <c r="O419" s="945"/>
      <c r="P419" s="373"/>
      <c r="Q419" s="373"/>
      <c r="R419" s="373"/>
    </row>
    <row r="420" spans="1:20" ht="21.6" customHeight="1" thickBot="1" x14ac:dyDescent="0.3">
      <c r="B420" s="621" t="str">
        <f>일반사항!$E$6</f>
        <v>부산</v>
      </c>
      <c r="C420" s="937">
        <f>일반사항!$E$7</f>
        <v>0</v>
      </c>
      <c r="D420" s="937"/>
      <c r="E420" s="937"/>
      <c r="F420" s="665">
        <f>'훈련비용 조정내역표'!$B$18</f>
        <v>9</v>
      </c>
      <c r="G420" s="381">
        <f>INDEX('훈련비용 조정내역표'!$H$10:$H$60,MATCH(F420,'훈련비용 조정내역표'!$B$10:$B$60,0),0)</f>
        <v>0</v>
      </c>
      <c r="H420" s="937">
        <f>INDEX('훈련비용 조정내역표'!$D$10:$D$60,MATCH(F420,'훈련비용 조정내역표'!$B$10:$B$60,0),0)</f>
        <v>0</v>
      </c>
      <c r="I420" s="937"/>
      <c r="J420" s="937"/>
      <c r="K420" s="937"/>
      <c r="L420" s="434" t="str">
        <f>IF(E422=G422,"◯ 적합","◯ 변경")</f>
        <v>◯ 적합</v>
      </c>
      <c r="M420" s="938">
        <f>INDEX('훈련비용 조정내역표'!$E$10:$E$60,MATCH(F420,'훈련비용 조정내역표'!$B$10:$B$60,0),0)</f>
        <v>0</v>
      </c>
      <c r="N420" s="938"/>
      <c r="O420" s="938"/>
      <c r="P420" s="373"/>
      <c r="Q420" s="373"/>
      <c r="R420" s="373"/>
    </row>
    <row r="421" spans="1:20" ht="21.6" customHeight="1" thickTop="1" x14ac:dyDescent="0.25">
      <c r="B421" s="939" t="s">
        <v>106</v>
      </c>
      <c r="C421" s="939"/>
      <c r="D421" s="939"/>
      <c r="E421" s="939" t="s">
        <v>163</v>
      </c>
      <c r="F421" s="939"/>
      <c r="G421" s="940"/>
      <c r="H421" s="941" t="s">
        <v>243</v>
      </c>
      <c r="I421" s="939"/>
      <c r="J421" s="939"/>
      <c r="K421" s="939"/>
      <c r="L421" s="939" t="s">
        <v>246</v>
      </c>
      <c r="M421" s="939"/>
      <c r="N421" s="939"/>
      <c r="O421" s="939"/>
      <c r="P421" s="373"/>
      <c r="Q421" s="373"/>
      <c r="R421" s="373"/>
      <c r="T421" s="382"/>
    </row>
    <row r="422" spans="1:20" ht="21.6" customHeight="1" x14ac:dyDescent="0.25">
      <c r="B422" s="915">
        <f>INDEX('훈련비용 조정내역표'!$O$10:$O$60,MATCH(F420,'훈련비용 조정내역표'!$B$10:$B$60,0),0)</f>
        <v>0</v>
      </c>
      <c r="C422" s="917" t="str">
        <f>IF(B422=D422,"◯ 적합","◯ 변경")</f>
        <v>◯ 적합</v>
      </c>
      <c r="D422" s="918">
        <f>INDEX('훈련비용 조정내역표'!$Y$10:$Y$60,MATCH(F420,'훈련비용 조정내역표'!$B$10:$B$60,0),0)</f>
        <v>0</v>
      </c>
      <c r="E422" s="915">
        <f>INDEX('훈련비용 조정내역표'!$N$10:$N$60,MATCH(F420,'훈련비용 조정내역표'!$B$10:$B$60,0),0)</f>
        <v>0</v>
      </c>
      <c r="F422" s="917" t="str">
        <f>IF(E422=G422,"◯ 적합","◯ 변경")</f>
        <v>◯ 적합</v>
      </c>
      <c r="G422" s="921">
        <f>INDEX('훈련비용 조정내역표'!$X$10:$X$60,MATCH(F420,'훈련비용 조정내역표'!$B$10:$B$60,0),0)</f>
        <v>0</v>
      </c>
      <c r="H422" s="934" t="s">
        <v>36</v>
      </c>
      <c r="I422" s="926"/>
      <c r="J422" s="935">
        <f>J423+J424+J425+J426</f>
        <v>0</v>
      </c>
      <c r="K422" s="935"/>
      <c r="L422" s="926" t="s">
        <v>36</v>
      </c>
      <c r="M422" s="926"/>
      <c r="N422" s="935">
        <f>N423+N424+N425+N426</f>
        <v>0</v>
      </c>
      <c r="O422" s="935"/>
      <c r="P422" s="373"/>
      <c r="Q422" s="373"/>
      <c r="R422" s="373"/>
      <c r="T422" s="382"/>
    </row>
    <row r="423" spans="1:20" ht="21.6" customHeight="1" x14ac:dyDescent="0.25">
      <c r="A423" s="371" t="str">
        <f>F420&amp;"훈련비금액"</f>
        <v>9훈련비금액</v>
      </c>
      <c r="B423" s="915"/>
      <c r="C423" s="917"/>
      <c r="D423" s="918"/>
      <c r="E423" s="915"/>
      <c r="F423" s="917"/>
      <c r="G423" s="921"/>
      <c r="H423" s="929" t="s">
        <v>263</v>
      </c>
      <c r="I423" s="932"/>
      <c r="J423" s="936">
        <f>E457</f>
        <v>0</v>
      </c>
      <c r="K423" s="936"/>
      <c r="L423" s="932" t="s">
        <v>263</v>
      </c>
      <c r="M423" s="932"/>
      <c r="N423" s="936">
        <f>L457</f>
        <v>0</v>
      </c>
      <c r="O423" s="936"/>
      <c r="P423" s="373"/>
      <c r="Q423" s="373"/>
      <c r="R423" s="373"/>
      <c r="T423" s="382"/>
    </row>
    <row r="424" spans="1:20" ht="21.6" customHeight="1" x14ac:dyDescent="0.25">
      <c r="A424" s="371" t="str">
        <f>F420&amp;"숙식비"</f>
        <v>9숙식비</v>
      </c>
      <c r="B424" s="926" t="s">
        <v>236</v>
      </c>
      <c r="C424" s="926"/>
      <c r="D424" s="926"/>
      <c r="E424" s="926" t="s">
        <v>237</v>
      </c>
      <c r="F424" s="926"/>
      <c r="G424" s="927"/>
      <c r="H424" s="928" t="s">
        <v>342</v>
      </c>
      <c r="I424" s="384" t="s">
        <v>244</v>
      </c>
      <c r="J424" s="923">
        <f>E458</f>
        <v>0</v>
      </c>
      <c r="K424" s="923"/>
      <c r="L424" s="931" t="s">
        <v>342</v>
      </c>
      <c r="M424" s="384" t="s">
        <v>244</v>
      </c>
      <c r="N424" s="914">
        <f>L458</f>
        <v>0</v>
      </c>
      <c r="O424" s="914"/>
      <c r="P424" s="373"/>
      <c r="Q424" s="373"/>
      <c r="R424" s="373"/>
      <c r="T424" s="382"/>
    </row>
    <row r="425" spans="1:20" ht="21.6" customHeight="1" x14ac:dyDescent="0.25">
      <c r="A425" s="371" t="str">
        <f>F420&amp;"식비"</f>
        <v>9식비</v>
      </c>
      <c r="B425" s="915">
        <f>INDEX('훈련비용 조정내역표'!$M$10:$M$60,MATCH(F420,'훈련비용 조정내역표'!$B$10:$B$60,0),0)</f>
        <v>0</v>
      </c>
      <c r="C425" s="917" t="str">
        <f>IF(B425=D425,"◯ 적합","◯ 변경")</f>
        <v>◯ 적합</v>
      </c>
      <c r="D425" s="918">
        <f>INDEX('훈련비용 조정내역표'!$W$10:$W$60,MATCH(F420,'훈련비용 조정내역표'!$B$10:$B$60,0),0)</f>
        <v>0</v>
      </c>
      <c r="E425" s="920">
        <f>INDEX('훈련비용 조정내역표'!$J$10:$J$60,MATCH(F420,'훈련비용 조정내역표'!$B$10:$B$60,0),0)</f>
        <v>0</v>
      </c>
      <c r="F425" s="917" t="str">
        <f>IF(E425=G425,"◯ 적합","◯ 변경")</f>
        <v>◯ 적합</v>
      </c>
      <c r="G425" s="921">
        <f>INDEX('훈련비용 조정내역표'!$K$10:$K$60,MATCH(F420,'훈련비용 조정내역표'!$B$10:$B$60,0),0)</f>
        <v>0</v>
      </c>
      <c r="H425" s="929"/>
      <c r="I425" s="384" t="s">
        <v>199</v>
      </c>
      <c r="J425" s="923">
        <f>E459</f>
        <v>0</v>
      </c>
      <c r="K425" s="923"/>
      <c r="L425" s="932"/>
      <c r="M425" s="384" t="s">
        <v>199</v>
      </c>
      <c r="N425" s="914">
        <f>L459</f>
        <v>0</v>
      </c>
      <c r="O425" s="914"/>
      <c r="P425" s="373"/>
      <c r="Q425" s="373"/>
      <c r="R425" s="373"/>
      <c r="T425" s="382"/>
    </row>
    <row r="426" spans="1:20" ht="21.6" customHeight="1" thickBot="1" x14ac:dyDescent="0.3">
      <c r="A426" s="371" t="str">
        <f>F420&amp;"수당 등"</f>
        <v>9수당 등</v>
      </c>
      <c r="B426" s="916"/>
      <c r="C426" s="917"/>
      <c r="D426" s="919"/>
      <c r="E426" s="916"/>
      <c r="F426" s="917"/>
      <c r="G426" s="922"/>
      <c r="H426" s="930"/>
      <c r="I426" s="385" t="s">
        <v>245</v>
      </c>
      <c r="J426" s="924">
        <f>E460</f>
        <v>0</v>
      </c>
      <c r="K426" s="924"/>
      <c r="L426" s="933"/>
      <c r="M426" s="385" t="s">
        <v>245</v>
      </c>
      <c r="N426" s="925">
        <f>L460</f>
        <v>0</v>
      </c>
      <c r="O426" s="925"/>
      <c r="P426" s="373"/>
      <c r="Q426" s="373"/>
      <c r="R426" s="373"/>
      <c r="T426" s="382"/>
    </row>
    <row r="427" spans="1:20" ht="21.6" customHeight="1" thickTop="1" thickBot="1" x14ac:dyDescent="0.3">
      <c r="B427" s="883" t="s">
        <v>238</v>
      </c>
      <c r="C427" s="883"/>
      <c r="D427" s="386">
        <f>INDEX('훈련비용 조정내역표'!$L$10:$L$60,MATCH(F420,'훈련비용 조정내역표'!$B$10:$B$60,0),0)</f>
        <v>0</v>
      </c>
      <c r="E427" s="883" t="s">
        <v>239</v>
      </c>
      <c r="F427" s="883"/>
      <c r="G427" s="387">
        <f>INDEX('훈련비용 조정내역표'!$V$10:$V$60,MATCH(F420,'훈련비용 조정내역표'!$B$10:$B$60,0),0)</f>
        <v>0</v>
      </c>
      <c r="H427" s="884" t="s">
        <v>240</v>
      </c>
      <c r="I427" s="884"/>
      <c r="J427" s="388" t="s">
        <v>241</v>
      </c>
      <c r="K427" s="389"/>
      <c r="L427" s="388" t="s">
        <v>242</v>
      </c>
      <c r="M427" s="390"/>
      <c r="N427" s="885"/>
      <c r="O427" s="885"/>
      <c r="P427" s="373"/>
      <c r="Q427" s="373"/>
      <c r="R427" s="373"/>
      <c r="T427" s="382"/>
    </row>
    <row r="428" spans="1:20" ht="21.6" customHeight="1" thickTop="1" x14ac:dyDescent="0.25">
      <c r="B428" s="886" t="s">
        <v>174</v>
      </c>
      <c r="C428" s="889" t="s">
        <v>175</v>
      </c>
      <c r="D428" s="890"/>
      <c r="E428" s="895" t="s">
        <v>251</v>
      </c>
      <c r="F428" s="896"/>
      <c r="G428" s="896"/>
      <c r="H428" s="896"/>
      <c r="I428" s="897" t="s">
        <v>252</v>
      </c>
      <c r="J428" s="898"/>
      <c r="K428" s="899"/>
      <c r="L428" s="906" t="s">
        <v>253</v>
      </c>
      <c r="M428" s="907"/>
      <c r="N428" s="907"/>
      <c r="O428" s="908"/>
      <c r="P428" s="382"/>
    </row>
    <row r="429" spans="1:20" ht="21.6" customHeight="1" x14ac:dyDescent="0.25">
      <c r="B429" s="887"/>
      <c r="C429" s="891"/>
      <c r="D429" s="892"/>
      <c r="E429" s="909" t="s">
        <v>176</v>
      </c>
      <c r="F429" s="911" t="s">
        <v>177</v>
      </c>
      <c r="G429" s="912"/>
      <c r="H429" s="913"/>
      <c r="I429" s="900"/>
      <c r="J429" s="901"/>
      <c r="K429" s="902"/>
      <c r="L429" s="909" t="s">
        <v>176</v>
      </c>
      <c r="M429" s="911" t="s">
        <v>177</v>
      </c>
      <c r="N429" s="912"/>
      <c r="O429" s="913"/>
      <c r="P429" s="382"/>
    </row>
    <row r="430" spans="1:20" ht="21.6" customHeight="1" x14ac:dyDescent="0.25">
      <c r="B430" s="888"/>
      <c r="C430" s="893"/>
      <c r="D430" s="894"/>
      <c r="E430" s="910"/>
      <c r="F430" s="392" t="s">
        <v>134</v>
      </c>
      <c r="G430" s="392" t="s">
        <v>195</v>
      </c>
      <c r="H430" s="392" t="s">
        <v>136</v>
      </c>
      <c r="I430" s="903"/>
      <c r="J430" s="904"/>
      <c r="K430" s="905"/>
      <c r="L430" s="910"/>
      <c r="M430" s="392" t="s">
        <v>134</v>
      </c>
      <c r="N430" s="392" t="s">
        <v>195</v>
      </c>
      <c r="O430" s="392" t="s">
        <v>136</v>
      </c>
      <c r="P430" s="382"/>
    </row>
    <row r="431" spans="1:20" ht="18.600000000000001" customHeight="1" x14ac:dyDescent="0.25">
      <c r="A431" s="451" t="s">
        <v>114</v>
      </c>
      <c r="B431" s="393" t="s">
        <v>114</v>
      </c>
      <c r="C431" s="880" t="s">
        <v>180</v>
      </c>
      <c r="D431" s="878"/>
      <c r="E431" s="613">
        <f>F431*G431*H431</f>
        <v>0</v>
      </c>
      <c r="F431" s="395"/>
      <c r="G431" s="395"/>
      <c r="H431" s="394">
        <f>B422</f>
        <v>0</v>
      </c>
      <c r="I431" s="396">
        <f>L431-E431</f>
        <v>0</v>
      </c>
      <c r="J431" s="397"/>
      <c r="K431" s="398"/>
      <c r="L431" s="613">
        <f>M431*N431*O431</f>
        <v>0</v>
      </c>
      <c r="M431" s="399"/>
      <c r="N431" s="399"/>
      <c r="O431" s="394">
        <f>D422</f>
        <v>0</v>
      </c>
      <c r="P431" s="382"/>
    </row>
    <row r="432" spans="1:20" ht="18.600000000000001" customHeight="1" x14ac:dyDescent="0.25">
      <c r="A432" s="451" t="s">
        <v>164</v>
      </c>
      <c r="B432" s="881" t="s">
        <v>164</v>
      </c>
      <c r="C432" s="876" t="s">
        <v>178</v>
      </c>
      <c r="D432" s="877"/>
      <c r="E432" s="400">
        <f>SUM(E433:E436)</f>
        <v>0</v>
      </c>
      <c r="F432" s="401"/>
      <c r="G432" s="402"/>
      <c r="H432" s="402"/>
      <c r="I432" s="396"/>
      <c r="J432" s="403"/>
      <c r="K432" s="404"/>
      <c r="L432" s="400">
        <f>SUM(L433:L436)</f>
        <v>0</v>
      </c>
      <c r="M432" s="401"/>
      <c r="N432" s="402"/>
      <c r="O432" s="402"/>
      <c r="P432" s="382"/>
    </row>
    <row r="433" spans="1:16" ht="18.600000000000001" customHeight="1" x14ac:dyDescent="0.25">
      <c r="A433" s="451"/>
      <c r="B433" s="881"/>
      <c r="C433" s="874" t="s">
        <v>181</v>
      </c>
      <c r="D433" s="882"/>
      <c r="E433" s="394">
        <f t="shared" ref="E433:E436" si="151">F433*G433*H433</f>
        <v>0</v>
      </c>
      <c r="F433" s="395"/>
      <c r="G433" s="395"/>
      <c r="H433" s="394">
        <f>H431</f>
        <v>0</v>
      </c>
      <c r="I433" s="396">
        <f t="shared" ref="I433:I437" si="152">L433-E433</f>
        <v>0</v>
      </c>
      <c r="J433" s="397"/>
      <c r="K433" s="398"/>
      <c r="L433" s="394">
        <f t="shared" ref="L433:L437" si="153">M433*N433*O433</f>
        <v>0</v>
      </c>
      <c r="M433" s="399"/>
      <c r="N433" s="399"/>
      <c r="O433" s="394">
        <f>O431</f>
        <v>0</v>
      </c>
      <c r="P433" s="382"/>
    </row>
    <row r="434" spans="1:16" ht="18.600000000000001" customHeight="1" x14ac:dyDescent="0.25">
      <c r="A434" s="451"/>
      <c r="B434" s="881"/>
      <c r="C434" s="874" t="s">
        <v>181</v>
      </c>
      <c r="D434" s="882"/>
      <c r="E434" s="394">
        <f t="shared" si="151"/>
        <v>0</v>
      </c>
      <c r="F434" s="395"/>
      <c r="G434" s="395"/>
      <c r="H434" s="394">
        <f>H431</f>
        <v>0</v>
      </c>
      <c r="I434" s="396">
        <f t="shared" si="152"/>
        <v>0</v>
      </c>
      <c r="J434" s="397"/>
      <c r="K434" s="398"/>
      <c r="L434" s="394">
        <f t="shared" si="153"/>
        <v>0</v>
      </c>
      <c r="M434" s="399"/>
      <c r="N434" s="399"/>
      <c r="O434" s="394">
        <f>O431</f>
        <v>0</v>
      </c>
      <c r="P434" s="382"/>
    </row>
    <row r="435" spans="1:16" ht="18.600000000000001" customHeight="1" x14ac:dyDescent="0.25">
      <c r="A435" s="451"/>
      <c r="B435" s="881"/>
      <c r="C435" s="874" t="s">
        <v>182</v>
      </c>
      <c r="D435" s="867"/>
      <c r="E435" s="394">
        <f t="shared" si="151"/>
        <v>0</v>
      </c>
      <c r="F435" s="395"/>
      <c r="G435" s="395"/>
      <c r="H435" s="394">
        <f>H431</f>
        <v>0</v>
      </c>
      <c r="I435" s="396">
        <f t="shared" si="152"/>
        <v>0</v>
      </c>
      <c r="J435" s="397"/>
      <c r="K435" s="398"/>
      <c r="L435" s="394">
        <f t="shared" si="153"/>
        <v>0</v>
      </c>
      <c r="M435" s="399"/>
      <c r="N435" s="399"/>
      <c r="O435" s="394">
        <f>O431</f>
        <v>0</v>
      </c>
      <c r="P435" s="382"/>
    </row>
    <row r="436" spans="1:16" ht="18.600000000000001" customHeight="1" x14ac:dyDescent="0.25">
      <c r="A436" s="451"/>
      <c r="B436" s="881"/>
      <c r="C436" s="874" t="s">
        <v>182</v>
      </c>
      <c r="D436" s="867"/>
      <c r="E436" s="394">
        <f t="shared" si="151"/>
        <v>0</v>
      </c>
      <c r="F436" s="395"/>
      <c r="G436" s="395"/>
      <c r="H436" s="394">
        <f>H431</f>
        <v>0</v>
      </c>
      <c r="I436" s="396">
        <f t="shared" si="152"/>
        <v>0</v>
      </c>
      <c r="J436" s="397"/>
      <c r="K436" s="398"/>
      <c r="L436" s="394">
        <f t="shared" si="153"/>
        <v>0</v>
      </c>
      <c r="M436" s="399"/>
      <c r="N436" s="399"/>
      <c r="O436" s="394">
        <f>O431</f>
        <v>0</v>
      </c>
      <c r="P436" s="382"/>
    </row>
    <row r="437" spans="1:16" ht="18.600000000000001" customHeight="1" x14ac:dyDescent="0.25">
      <c r="A437" s="451" t="s">
        <v>165</v>
      </c>
      <c r="B437" s="405" t="s">
        <v>165</v>
      </c>
      <c r="C437" s="874" t="s">
        <v>183</v>
      </c>
      <c r="D437" s="867"/>
      <c r="E437" s="394">
        <f>F437*G437*H437</f>
        <v>0</v>
      </c>
      <c r="F437" s="395"/>
      <c r="G437" s="395"/>
      <c r="H437" s="394">
        <f>H431</f>
        <v>0</v>
      </c>
      <c r="I437" s="396">
        <f t="shared" si="152"/>
        <v>0</v>
      </c>
      <c r="J437" s="397"/>
      <c r="K437" s="398"/>
      <c r="L437" s="394">
        <f t="shared" si="153"/>
        <v>0</v>
      </c>
      <c r="M437" s="399"/>
      <c r="N437" s="399"/>
      <c r="O437" s="394">
        <f>O431</f>
        <v>0</v>
      </c>
      <c r="P437" s="382"/>
    </row>
    <row r="438" spans="1:16" ht="18.600000000000001" customHeight="1" x14ac:dyDescent="0.25">
      <c r="A438" s="451" t="s">
        <v>166</v>
      </c>
      <c r="B438" s="875" t="s">
        <v>166</v>
      </c>
      <c r="C438" s="876" t="s">
        <v>178</v>
      </c>
      <c r="D438" s="877"/>
      <c r="E438" s="400">
        <f>SUM(E439:E441)</f>
        <v>0</v>
      </c>
      <c r="F438" s="401"/>
      <c r="G438" s="402"/>
      <c r="H438" s="402"/>
      <c r="I438" s="406"/>
      <c r="J438" s="403"/>
      <c r="K438" s="404"/>
      <c r="L438" s="400">
        <f>SUM(L439:L441)</f>
        <v>0</v>
      </c>
      <c r="M438" s="401"/>
      <c r="N438" s="402"/>
      <c r="O438" s="402"/>
      <c r="P438" s="382"/>
    </row>
    <row r="439" spans="1:16" ht="18.600000000000001" customHeight="1" x14ac:dyDescent="0.25">
      <c r="A439" s="451"/>
      <c r="B439" s="879"/>
      <c r="C439" s="866" t="s">
        <v>184</v>
      </c>
      <c r="D439" s="867"/>
      <c r="E439" s="394">
        <f>F439*G439*H439</f>
        <v>0</v>
      </c>
      <c r="F439" s="395"/>
      <c r="G439" s="395"/>
      <c r="H439" s="394">
        <f>H431</f>
        <v>0</v>
      </c>
      <c r="I439" s="396">
        <f t="shared" ref="I439:I442" si="154">L439-E439</f>
        <v>0</v>
      </c>
      <c r="J439" s="397"/>
      <c r="K439" s="398"/>
      <c r="L439" s="394">
        <f t="shared" ref="L439:L442" si="155">M439*N439*O439</f>
        <v>0</v>
      </c>
      <c r="M439" s="399"/>
      <c r="N439" s="399"/>
      <c r="O439" s="394">
        <f>O431</f>
        <v>0</v>
      </c>
      <c r="P439" s="382"/>
    </row>
    <row r="440" spans="1:16" ht="18.600000000000001" customHeight="1" x14ac:dyDescent="0.25">
      <c r="A440" s="451"/>
      <c r="B440" s="879"/>
      <c r="C440" s="866" t="s">
        <v>185</v>
      </c>
      <c r="D440" s="867"/>
      <c r="E440" s="394">
        <f t="shared" ref="E440:E441" si="156">F440*G440*H440</f>
        <v>0</v>
      </c>
      <c r="F440" s="395"/>
      <c r="G440" s="395"/>
      <c r="H440" s="394">
        <f>H431</f>
        <v>0</v>
      </c>
      <c r="I440" s="396">
        <f t="shared" si="154"/>
        <v>0</v>
      </c>
      <c r="J440" s="397"/>
      <c r="K440" s="398"/>
      <c r="L440" s="394">
        <f t="shared" si="155"/>
        <v>0</v>
      </c>
      <c r="M440" s="399"/>
      <c r="N440" s="399"/>
      <c r="O440" s="394">
        <f>O431</f>
        <v>0</v>
      </c>
      <c r="P440" s="382"/>
    </row>
    <row r="441" spans="1:16" ht="18.600000000000001" customHeight="1" x14ac:dyDescent="0.25">
      <c r="A441" s="451"/>
      <c r="B441" s="879"/>
      <c r="C441" s="866" t="s">
        <v>179</v>
      </c>
      <c r="D441" s="867"/>
      <c r="E441" s="394">
        <f t="shared" si="156"/>
        <v>0</v>
      </c>
      <c r="F441" s="395"/>
      <c r="G441" s="395"/>
      <c r="H441" s="394">
        <f>H431</f>
        <v>0</v>
      </c>
      <c r="I441" s="396">
        <f t="shared" si="154"/>
        <v>0</v>
      </c>
      <c r="J441" s="397"/>
      <c r="K441" s="398"/>
      <c r="L441" s="394">
        <f t="shared" si="155"/>
        <v>0</v>
      </c>
      <c r="M441" s="399"/>
      <c r="N441" s="399"/>
      <c r="O441" s="394">
        <f>O431</f>
        <v>0</v>
      </c>
      <c r="P441" s="382"/>
    </row>
    <row r="442" spans="1:16" ht="18.600000000000001" customHeight="1" x14ac:dyDescent="0.25">
      <c r="A442" s="451" t="s">
        <v>167</v>
      </c>
      <c r="B442" s="407" t="s">
        <v>167</v>
      </c>
      <c r="C442" s="874" t="s">
        <v>186</v>
      </c>
      <c r="D442" s="867"/>
      <c r="E442" s="394">
        <f>F442*G442*H442</f>
        <v>0</v>
      </c>
      <c r="F442" s="395"/>
      <c r="G442" s="395"/>
      <c r="H442" s="394">
        <f>H431</f>
        <v>0</v>
      </c>
      <c r="I442" s="396">
        <f t="shared" si="154"/>
        <v>0</v>
      </c>
      <c r="J442" s="397"/>
      <c r="K442" s="398"/>
      <c r="L442" s="394">
        <f t="shared" si="155"/>
        <v>0</v>
      </c>
      <c r="M442" s="399"/>
      <c r="N442" s="399"/>
      <c r="O442" s="394">
        <f>O431</f>
        <v>0</v>
      </c>
      <c r="P442" s="382"/>
    </row>
    <row r="443" spans="1:16" ht="18.600000000000001" customHeight="1" x14ac:dyDescent="0.25">
      <c r="A443" s="451" t="s">
        <v>168</v>
      </c>
      <c r="B443" s="875" t="s">
        <v>168</v>
      </c>
      <c r="C443" s="876" t="s">
        <v>178</v>
      </c>
      <c r="D443" s="877"/>
      <c r="E443" s="400">
        <f>SUM(E444:E446)</f>
        <v>0</v>
      </c>
      <c r="F443" s="401"/>
      <c r="G443" s="402"/>
      <c r="H443" s="402"/>
      <c r="I443" s="406"/>
      <c r="J443" s="403"/>
      <c r="K443" s="404"/>
      <c r="L443" s="400">
        <f>SUM(L444:L446)</f>
        <v>0</v>
      </c>
      <c r="M443" s="401"/>
      <c r="N443" s="402"/>
      <c r="O443" s="402"/>
      <c r="P443" s="382"/>
    </row>
    <row r="444" spans="1:16" ht="18.600000000000001" customHeight="1" x14ac:dyDescent="0.25">
      <c r="A444" s="451"/>
      <c r="B444" s="875"/>
      <c r="C444" s="866" t="s">
        <v>187</v>
      </c>
      <c r="D444" s="867"/>
      <c r="E444" s="394">
        <f t="shared" ref="E444:E446" si="157">F444*G444*H444</f>
        <v>0</v>
      </c>
      <c r="F444" s="395"/>
      <c r="G444" s="395"/>
      <c r="H444" s="394">
        <f>H431</f>
        <v>0</v>
      </c>
      <c r="I444" s="396">
        <f t="shared" ref="I444:I447" si="158">L444-E444</f>
        <v>0</v>
      </c>
      <c r="J444" s="397"/>
      <c r="K444" s="398"/>
      <c r="L444" s="394">
        <f t="shared" ref="L444:L447" si="159">M444*N444*O444</f>
        <v>0</v>
      </c>
      <c r="M444" s="399"/>
      <c r="N444" s="399"/>
      <c r="O444" s="394">
        <f>O431</f>
        <v>0</v>
      </c>
      <c r="P444" s="382"/>
    </row>
    <row r="445" spans="1:16" ht="18.600000000000001" customHeight="1" x14ac:dyDescent="0.25">
      <c r="A445" s="451"/>
      <c r="B445" s="875"/>
      <c r="C445" s="866" t="s">
        <v>188</v>
      </c>
      <c r="D445" s="867"/>
      <c r="E445" s="394">
        <f t="shared" si="157"/>
        <v>0</v>
      </c>
      <c r="F445" s="395"/>
      <c r="G445" s="395"/>
      <c r="H445" s="394">
        <f>H431</f>
        <v>0</v>
      </c>
      <c r="I445" s="396">
        <f t="shared" si="158"/>
        <v>0</v>
      </c>
      <c r="J445" s="397"/>
      <c r="K445" s="398"/>
      <c r="L445" s="394">
        <f t="shared" si="159"/>
        <v>0</v>
      </c>
      <c r="M445" s="399"/>
      <c r="N445" s="399"/>
      <c r="O445" s="394">
        <f>O431</f>
        <v>0</v>
      </c>
      <c r="P445" s="382"/>
    </row>
    <row r="446" spans="1:16" ht="18.600000000000001" customHeight="1" x14ac:dyDescent="0.25">
      <c r="A446" s="451"/>
      <c r="B446" s="875"/>
      <c r="C446" s="866" t="s">
        <v>179</v>
      </c>
      <c r="D446" s="867"/>
      <c r="E446" s="394">
        <f t="shared" si="157"/>
        <v>0</v>
      </c>
      <c r="F446" s="395"/>
      <c r="G446" s="395"/>
      <c r="H446" s="394">
        <f>H431</f>
        <v>0</v>
      </c>
      <c r="I446" s="396">
        <f t="shared" si="158"/>
        <v>0</v>
      </c>
      <c r="J446" s="397"/>
      <c r="K446" s="398"/>
      <c r="L446" s="394">
        <f t="shared" si="159"/>
        <v>0</v>
      </c>
      <c r="M446" s="399"/>
      <c r="N446" s="399"/>
      <c r="O446" s="394">
        <f>O431</f>
        <v>0</v>
      </c>
      <c r="P446" s="382"/>
    </row>
    <row r="447" spans="1:16" ht="18.600000000000001" customHeight="1" x14ac:dyDescent="0.25">
      <c r="A447" s="451" t="s">
        <v>169</v>
      </c>
      <c r="B447" s="405" t="s">
        <v>169</v>
      </c>
      <c r="C447" s="874" t="s">
        <v>189</v>
      </c>
      <c r="D447" s="867"/>
      <c r="E447" s="394">
        <f>F447*G447*H447</f>
        <v>0</v>
      </c>
      <c r="F447" s="395"/>
      <c r="G447" s="395"/>
      <c r="H447" s="394">
        <f>H431</f>
        <v>0</v>
      </c>
      <c r="I447" s="396">
        <f t="shared" si="158"/>
        <v>0</v>
      </c>
      <c r="J447" s="397"/>
      <c r="K447" s="398"/>
      <c r="L447" s="394">
        <f t="shared" si="159"/>
        <v>0</v>
      </c>
      <c r="M447" s="399"/>
      <c r="N447" s="399"/>
      <c r="O447" s="394">
        <f>O431</f>
        <v>0</v>
      </c>
      <c r="P447" s="382"/>
    </row>
    <row r="448" spans="1:16" ht="18.600000000000001" customHeight="1" x14ac:dyDescent="0.25">
      <c r="A448" s="451" t="s">
        <v>170</v>
      </c>
      <c r="B448" s="875" t="s">
        <v>170</v>
      </c>
      <c r="C448" s="876" t="s">
        <v>178</v>
      </c>
      <c r="D448" s="877"/>
      <c r="E448" s="400">
        <f>SUM(E449:E450)</f>
        <v>0</v>
      </c>
      <c r="F448" s="401"/>
      <c r="G448" s="402"/>
      <c r="H448" s="402"/>
      <c r="I448" s="406"/>
      <c r="J448" s="403"/>
      <c r="K448" s="404"/>
      <c r="L448" s="400">
        <f>SUM(L449:L450)</f>
        <v>0</v>
      </c>
      <c r="M448" s="401"/>
      <c r="N448" s="402"/>
      <c r="O448" s="402"/>
      <c r="P448" s="382"/>
    </row>
    <row r="449" spans="1:17" ht="18.600000000000001" customHeight="1" x14ac:dyDescent="0.25">
      <c r="A449" s="451"/>
      <c r="B449" s="878"/>
      <c r="C449" s="874" t="s">
        <v>170</v>
      </c>
      <c r="D449" s="867"/>
      <c r="E449" s="394">
        <f t="shared" ref="E449" si="160">F449*G449*H449</f>
        <v>0</v>
      </c>
      <c r="F449" s="395"/>
      <c r="G449" s="395"/>
      <c r="H449" s="394">
        <f>H431</f>
        <v>0</v>
      </c>
      <c r="I449" s="396">
        <f t="shared" ref="I449:I451" si="161">L449-E449</f>
        <v>0</v>
      </c>
      <c r="J449" s="397"/>
      <c r="K449" s="398"/>
      <c r="L449" s="394">
        <f t="shared" ref="L449:L451" si="162">M449*N449*O449</f>
        <v>0</v>
      </c>
      <c r="M449" s="399"/>
      <c r="N449" s="399"/>
      <c r="O449" s="394">
        <f>O431</f>
        <v>0</v>
      </c>
      <c r="P449" s="382"/>
    </row>
    <row r="450" spans="1:17" ht="18.600000000000001" customHeight="1" x14ac:dyDescent="0.25">
      <c r="A450" s="451"/>
      <c r="B450" s="878"/>
      <c r="C450" s="874" t="s">
        <v>190</v>
      </c>
      <c r="D450" s="867"/>
      <c r="E450" s="394">
        <f>F450*G450*H450</f>
        <v>0</v>
      </c>
      <c r="F450" s="395"/>
      <c r="G450" s="395"/>
      <c r="H450" s="394">
        <f>H431</f>
        <v>0</v>
      </c>
      <c r="I450" s="396">
        <f t="shared" si="161"/>
        <v>0</v>
      </c>
      <c r="J450" s="397"/>
      <c r="K450" s="398"/>
      <c r="L450" s="394">
        <f t="shared" si="162"/>
        <v>0</v>
      </c>
      <c r="M450" s="399"/>
      <c r="N450" s="399"/>
      <c r="O450" s="394">
        <f>O431</f>
        <v>0</v>
      </c>
      <c r="P450" s="382"/>
    </row>
    <row r="451" spans="1:17" ht="18.600000000000001" customHeight="1" x14ac:dyDescent="0.25">
      <c r="A451" s="451" t="s">
        <v>171</v>
      </c>
      <c r="B451" s="405" t="s">
        <v>171</v>
      </c>
      <c r="C451" s="874" t="s">
        <v>191</v>
      </c>
      <c r="D451" s="867"/>
      <c r="E451" s="394">
        <f>F451*G451*H451</f>
        <v>0</v>
      </c>
      <c r="F451" s="395"/>
      <c r="G451" s="395"/>
      <c r="H451" s="394">
        <f>H431</f>
        <v>0</v>
      </c>
      <c r="I451" s="396">
        <f t="shared" si="161"/>
        <v>0</v>
      </c>
      <c r="J451" s="397"/>
      <c r="K451" s="398"/>
      <c r="L451" s="394">
        <f t="shared" si="162"/>
        <v>0</v>
      </c>
      <c r="M451" s="399"/>
      <c r="N451" s="399"/>
      <c r="O451" s="394">
        <f>O431</f>
        <v>0</v>
      </c>
      <c r="P451" s="382"/>
      <c r="Q451" s="371" t="s">
        <v>256</v>
      </c>
    </row>
    <row r="452" spans="1:17" ht="18.600000000000001" customHeight="1" x14ac:dyDescent="0.25">
      <c r="A452" s="451" t="s">
        <v>172</v>
      </c>
      <c r="B452" s="875" t="s">
        <v>172</v>
      </c>
      <c r="C452" s="876" t="s">
        <v>178</v>
      </c>
      <c r="D452" s="877"/>
      <c r="E452" s="400">
        <f>SUM(E453:E455)</f>
        <v>0</v>
      </c>
      <c r="F452" s="401"/>
      <c r="G452" s="402"/>
      <c r="H452" s="402"/>
      <c r="I452" s="406"/>
      <c r="J452" s="403"/>
      <c r="K452" s="404"/>
      <c r="L452" s="400">
        <f>SUM(L453:L455)</f>
        <v>0</v>
      </c>
      <c r="M452" s="401"/>
      <c r="N452" s="402"/>
      <c r="O452" s="402"/>
      <c r="P452" s="382"/>
    </row>
    <row r="453" spans="1:17" ht="18.600000000000001" customHeight="1" x14ac:dyDescent="0.25">
      <c r="A453" s="451"/>
      <c r="B453" s="875"/>
      <c r="C453" s="866" t="s">
        <v>192</v>
      </c>
      <c r="D453" s="867"/>
      <c r="E453" s="394">
        <f t="shared" ref="E453:E455" si="163">F453*G453*H453</f>
        <v>0</v>
      </c>
      <c r="F453" s="395"/>
      <c r="G453" s="395"/>
      <c r="H453" s="394">
        <f>H431</f>
        <v>0</v>
      </c>
      <c r="I453" s="396">
        <f t="shared" ref="I453:I456" si="164">L453-E453</f>
        <v>0</v>
      </c>
      <c r="J453" s="397"/>
      <c r="K453" s="398"/>
      <c r="L453" s="394">
        <f t="shared" ref="L453:L456" si="165">M453*N453*O453</f>
        <v>0</v>
      </c>
      <c r="M453" s="399"/>
      <c r="N453" s="399"/>
      <c r="O453" s="394">
        <f>O431</f>
        <v>0</v>
      </c>
      <c r="P453" s="382"/>
    </row>
    <row r="454" spans="1:17" ht="18.600000000000001" customHeight="1" x14ac:dyDescent="0.25">
      <c r="A454" s="451"/>
      <c r="B454" s="875"/>
      <c r="C454" s="866" t="s">
        <v>193</v>
      </c>
      <c r="D454" s="867"/>
      <c r="E454" s="394">
        <f t="shared" si="163"/>
        <v>0</v>
      </c>
      <c r="F454" s="395"/>
      <c r="G454" s="395"/>
      <c r="H454" s="394">
        <f>H431</f>
        <v>0</v>
      </c>
      <c r="I454" s="396">
        <f t="shared" si="164"/>
        <v>0</v>
      </c>
      <c r="J454" s="397"/>
      <c r="K454" s="398"/>
      <c r="L454" s="394">
        <f t="shared" si="165"/>
        <v>0</v>
      </c>
      <c r="M454" s="399"/>
      <c r="N454" s="399"/>
      <c r="O454" s="394">
        <f>O431</f>
        <v>0</v>
      </c>
      <c r="P454" s="382"/>
    </row>
    <row r="455" spans="1:17" ht="18.600000000000001" customHeight="1" x14ac:dyDescent="0.25">
      <c r="A455" s="451"/>
      <c r="B455" s="875"/>
      <c r="C455" s="866" t="s">
        <v>179</v>
      </c>
      <c r="D455" s="867"/>
      <c r="E455" s="394">
        <f t="shared" si="163"/>
        <v>0</v>
      </c>
      <c r="F455" s="395"/>
      <c r="G455" s="395"/>
      <c r="H455" s="394">
        <f>H431</f>
        <v>0</v>
      </c>
      <c r="I455" s="396">
        <f t="shared" si="164"/>
        <v>0</v>
      </c>
      <c r="J455" s="397"/>
      <c r="K455" s="398"/>
      <c r="L455" s="394">
        <f t="shared" si="165"/>
        <v>0</v>
      </c>
      <c r="M455" s="399"/>
      <c r="N455" s="399"/>
      <c r="O455" s="394">
        <f>O431</f>
        <v>0</v>
      </c>
      <c r="P455" s="382"/>
    </row>
    <row r="456" spans="1:17" ht="18.600000000000001" customHeight="1" x14ac:dyDescent="0.25">
      <c r="A456" s="451" t="s">
        <v>173</v>
      </c>
      <c r="B456" s="405" t="s">
        <v>173</v>
      </c>
      <c r="C456" s="866" t="s">
        <v>194</v>
      </c>
      <c r="D456" s="867"/>
      <c r="E456" s="394">
        <f>F456*G456*H456</f>
        <v>0</v>
      </c>
      <c r="F456" s="395"/>
      <c r="G456" s="395"/>
      <c r="H456" s="394">
        <f>H431</f>
        <v>0</v>
      </c>
      <c r="I456" s="396">
        <f t="shared" si="164"/>
        <v>0</v>
      </c>
      <c r="J456" s="397"/>
      <c r="K456" s="398"/>
      <c r="L456" s="394">
        <f t="shared" si="165"/>
        <v>0</v>
      </c>
      <c r="M456" s="399"/>
      <c r="N456" s="399"/>
      <c r="O456" s="394">
        <f>O431</f>
        <v>0</v>
      </c>
      <c r="P456" s="382"/>
    </row>
    <row r="457" spans="1:17" s="415" customFormat="1" ht="18.600000000000001" customHeight="1" x14ac:dyDescent="0.25">
      <c r="B457" s="868" t="s">
        <v>196</v>
      </c>
      <c r="C457" s="869"/>
      <c r="D457" s="870"/>
      <c r="E457" s="408">
        <f>SUM(E431,E432,E437,E438,E442,E443,E447,E448,E451,E452,E456)</f>
        <v>0</v>
      </c>
      <c r="F457" s="401"/>
      <c r="G457" s="409"/>
      <c r="H457" s="410"/>
      <c r="I457" s="411"/>
      <c r="J457" s="412"/>
      <c r="K457" s="413"/>
      <c r="L457" s="408">
        <f>SUM(L431,L432,L437,L438,L442,L443,L447,L448,L451,L452,L456)</f>
        <v>0</v>
      </c>
      <c r="M457" s="401"/>
      <c r="N457" s="409"/>
      <c r="O457" s="410"/>
      <c r="P457" s="414"/>
    </row>
    <row r="458" spans="1:17" ht="16.8" customHeight="1" outlineLevel="1" x14ac:dyDescent="0.25">
      <c r="B458" s="871" t="s">
        <v>264</v>
      </c>
      <c r="C458" s="872" t="s">
        <v>201</v>
      </c>
      <c r="D458" s="873"/>
      <c r="E458" s="416">
        <f t="shared" ref="E458" si="166">F458*G458*H458</f>
        <v>0</v>
      </c>
      <c r="F458" s="417"/>
      <c r="G458" s="417"/>
      <c r="H458" s="394">
        <f>H431</f>
        <v>0</v>
      </c>
      <c r="I458" s="396">
        <f t="shared" ref="I458:I460" si="167">L458-E458</f>
        <v>0</v>
      </c>
      <c r="J458" s="397"/>
      <c r="K458" s="398"/>
      <c r="L458" s="394">
        <f t="shared" ref="L458:L460" si="168">M458*N458*O458</f>
        <v>0</v>
      </c>
      <c r="M458" s="399"/>
      <c r="N458" s="399"/>
      <c r="O458" s="394">
        <f>O431</f>
        <v>0</v>
      </c>
      <c r="P458" s="382"/>
    </row>
    <row r="459" spans="1:17" ht="16.8" customHeight="1" outlineLevel="1" x14ac:dyDescent="0.25">
      <c r="B459" s="871"/>
      <c r="C459" s="872" t="s">
        <v>200</v>
      </c>
      <c r="D459" s="873"/>
      <c r="E459" s="416">
        <f>F459*G459*H459</f>
        <v>0</v>
      </c>
      <c r="F459" s="417"/>
      <c r="G459" s="417"/>
      <c r="H459" s="394">
        <f>H431</f>
        <v>0</v>
      </c>
      <c r="I459" s="396">
        <f t="shared" si="167"/>
        <v>0</v>
      </c>
      <c r="J459" s="397"/>
      <c r="K459" s="398"/>
      <c r="L459" s="394">
        <f t="shared" si="168"/>
        <v>0</v>
      </c>
      <c r="M459" s="399"/>
      <c r="N459" s="399"/>
      <c r="O459" s="394">
        <f>O431</f>
        <v>0</v>
      </c>
      <c r="P459" s="382"/>
    </row>
    <row r="460" spans="1:17" ht="16.8" customHeight="1" outlineLevel="1" x14ac:dyDescent="0.25">
      <c r="B460" s="871"/>
      <c r="C460" s="872" t="s">
        <v>197</v>
      </c>
      <c r="D460" s="873"/>
      <c r="E460" s="416">
        <f t="shared" ref="E460" si="169">F460*G460*H460</f>
        <v>0</v>
      </c>
      <c r="F460" s="417"/>
      <c r="G460" s="417"/>
      <c r="H460" s="394">
        <f>H431</f>
        <v>0</v>
      </c>
      <c r="I460" s="396">
        <f t="shared" si="167"/>
        <v>0</v>
      </c>
      <c r="J460" s="397"/>
      <c r="K460" s="398"/>
      <c r="L460" s="394">
        <f t="shared" si="168"/>
        <v>0</v>
      </c>
      <c r="M460" s="399"/>
      <c r="N460" s="399"/>
      <c r="O460" s="394">
        <f>O431</f>
        <v>0</v>
      </c>
      <c r="P460" s="382"/>
    </row>
    <row r="461" spans="1:17" s="415" customFormat="1" ht="18.600000000000001" customHeight="1" outlineLevel="1" thickBot="1" x14ac:dyDescent="0.3">
      <c r="B461" s="860" t="s">
        <v>265</v>
      </c>
      <c r="C461" s="861"/>
      <c r="D461" s="862"/>
      <c r="E461" s="418">
        <f>SUM(E458:E460)</f>
        <v>0</v>
      </c>
      <c r="F461" s="419"/>
      <c r="G461" s="420"/>
      <c r="H461" s="421"/>
      <c r="I461" s="422"/>
      <c r="J461" s="423"/>
      <c r="K461" s="424"/>
      <c r="L461" s="418">
        <f>SUM(L458:L460)</f>
        <v>0</v>
      </c>
      <c r="M461" s="419"/>
      <c r="N461" s="420"/>
      <c r="O461" s="421"/>
      <c r="P461" s="414"/>
    </row>
    <row r="462" spans="1:17" ht="21" customHeight="1" thickBot="1" x14ac:dyDescent="0.3">
      <c r="B462" s="863" t="s">
        <v>254</v>
      </c>
      <c r="C462" s="864"/>
      <c r="D462" s="865" t="s">
        <v>255</v>
      </c>
      <c r="E462" s="857"/>
      <c r="F462" s="857"/>
      <c r="G462" s="857"/>
      <c r="H462" s="857"/>
      <c r="I462" s="857"/>
      <c r="J462" s="857"/>
      <c r="K462" s="857"/>
      <c r="L462" s="858"/>
      <c r="M462" s="858"/>
      <c r="N462" s="858"/>
      <c r="O462" s="859"/>
      <c r="P462" s="382"/>
    </row>
    <row r="463" spans="1:17" outlineLevel="1" x14ac:dyDescent="0.25">
      <c r="B463" s="303" t="s">
        <v>266</v>
      </c>
      <c r="E463" s="425">
        <f>(E457-E456)*0.05</f>
        <v>0</v>
      </c>
      <c r="F463" s="303"/>
      <c r="G463" s="303"/>
      <c r="H463" s="426"/>
      <c r="L463" s="425">
        <f>(L457-L456)*0.05</f>
        <v>0</v>
      </c>
      <c r="P463" s="382"/>
    </row>
    <row r="464" spans="1:17" outlineLevel="1" x14ac:dyDescent="0.25">
      <c r="B464" s="303"/>
      <c r="E464" s="427" t="str">
        <f>IF(E456&lt;=E463,"O.K","Review")</f>
        <v>O.K</v>
      </c>
      <c r="F464" s="303"/>
      <c r="G464" s="303"/>
      <c r="L464" s="427" t="str">
        <f>IF(L456&lt;=L463,"O.K","Review")</f>
        <v>O.K</v>
      </c>
      <c r="P464" s="382"/>
    </row>
    <row r="465" spans="1:20" x14ac:dyDescent="0.25">
      <c r="B465" s="303"/>
      <c r="E465" s="427"/>
      <c r="F465" s="303"/>
      <c r="G465" s="303"/>
      <c r="L465" s="427"/>
      <c r="P465" s="382"/>
    </row>
    <row r="466" spans="1:20" s="428" customFormat="1" ht="25.5" customHeight="1" outlineLevel="1" x14ac:dyDescent="0.25">
      <c r="B466" s="429" t="str">
        <f>정부지원금!$B$29</f>
        <v>성명 :                  (서명)</v>
      </c>
      <c r="C466" s="429"/>
      <c r="E466" s="429" t="str">
        <f>정부지원금!$E$29</f>
        <v>성명 :                  (서명)</v>
      </c>
      <c r="F466" s="430"/>
      <c r="H466" s="429" t="str">
        <f>정부지원금!$G$29</f>
        <v>성명 :                  (서명)</v>
      </c>
      <c r="K466" s="430" t="str">
        <f>정부지원금!$I$29</f>
        <v>성명 :                  (서명)</v>
      </c>
      <c r="N466" s="430" t="str">
        <f>정부지원금!$K$29</f>
        <v>성명 :                  (서명)</v>
      </c>
      <c r="P466" s="382"/>
    </row>
    <row r="467" spans="1:20" s="428" customFormat="1" ht="25.5" customHeight="1" outlineLevel="1" x14ac:dyDescent="0.25">
      <c r="B467" s="429" t="str">
        <f>정부지원금!$B$30</f>
        <v>성명 :                  (서명)</v>
      </c>
      <c r="C467" s="429"/>
      <c r="E467" s="429" t="str">
        <f>정부지원금!$E$30</f>
        <v>성명 :                  (서명)</v>
      </c>
      <c r="F467" s="430"/>
      <c r="H467" s="429" t="str">
        <f>정부지원금!$G$30</f>
        <v>성명 :                  (서명)</v>
      </c>
      <c r="K467" s="430" t="str">
        <f>정부지원금!$I$30</f>
        <v>성명 :                  (서명)</v>
      </c>
      <c r="N467" s="430" t="str">
        <f>정부지원금!$K$30</f>
        <v>성명 :                  (서명)</v>
      </c>
      <c r="P467" s="382"/>
    </row>
    <row r="469" spans="1:20" ht="43.5" customHeight="1" x14ac:dyDescent="0.25">
      <c r="B469" s="372" t="s">
        <v>262</v>
      </c>
      <c r="C469" s="373"/>
      <c r="D469" s="373"/>
      <c r="E469" s="373"/>
      <c r="F469" s="373"/>
      <c r="G469" s="373"/>
      <c r="H469" s="373"/>
      <c r="I469" s="373"/>
      <c r="J469" s="373"/>
      <c r="K469" s="373"/>
      <c r="L469" s="373"/>
      <c r="M469" s="373"/>
      <c r="N469" s="373"/>
      <c r="O469" s="373"/>
      <c r="P469" s="373"/>
      <c r="Q469" s="373"/>
      <c r="R469" s="373"/>
    </row>
    <row r="470" spans="1:20" ht="21.6" customHeight="1" x14ac:dyDescent="0.25">
      <c r="B470" s="942" t="str">
        <f>INDEX('훈련비용 조정내역표'!$C$10:$C$60,MATCH(F472,'훈련비용 조정내역표'!$B$10:$B$60,0),0)</f>
        <v>승인</v>
      </c>
      <c r="C470" s="942"/>
      <c r="D470" s="374"/>
      <c r="E470" s="375"/>
      <c r="F470" s="375"/>
      <c r="G470" s="376"/>
      <c r="H470" s="383" t="s">
        <v>247</v>
      </c>
      <c r="I470" s="378">
        <f>INDEX('훈련비용 조정내역표'!$G$10:$G$60,MATCH(F472,'훈련비용 조정내역표'!$B$10:$B$60,0),0)</f>
        <v>0</v>
      </c>
      <c r="J470" s="383" t="s">
        <v>248</v>
      </c>
      <c r="K470" s="605">
        <f>INT(IFERROR($J475/($B474*$E474*$B477),))</f>
        <v>0</v>
      </c>
      <c r="L470" s="435" t="e">
        <f>K470/$I470</f>
        <v>#DIV/0!</v>
      </c>
      <c r="M470" s="436" t="s">
        <v>249</v>
      </c>
      <c r="N470" s="605">
        <f>INT(IFERROR($N475/($D474*$G474*$D477),))</f>
        <v>0</v>
      </c>
      <c r="O470" s="435" t="e">
        <f>N470/$I470</f>
        <v>#DIV/0!</v>
      </c>
      <c r="P470" s="373"/>
      <c r="Q470" s="373"/>
      <c r="R470" s="373"/>
    </row>
    <row r="471" spans="1:20" ht="21.6" customHeight="1" x14ac:dyDescent="0.25">
      <c r="B471" s="379" t="s">
        <v>229</v>
      </c>
      <c r="C471" s="881" t="s">
        <v>230</v>
      </c>
      <c r="D471" s="881"/>
      <c r="E471" s="881"/>
      <c r="F471" s="377" t="s">
        <v>231</v>
      </c>
      <c r="G471" s="380" t="s">
        <v>233</v>
      </c>
      <c r="H471" s="943" t="s">
        <v>250</v>
      </c>
      <c r="I471" s="944"/>
      <c r="J471" s="944"/>
      <c r="K471" s="944"/>
      <c r="L471" s="944"/>
      <c r="M471" s="944"/>
      <c r="N471" s="944"/>
      <c r="O471" s="945"/>
      <c r="P471" s="373"/>
      <c r="Q471" s="373"/>
      <c r="R471" s="373"/>
    </row>
    <row r="472" spans="1:20" ht="21.6" customHeight="1" thickBot="1" x14ac:dyDescent="0.3">
      <c r="B472" s="621" t="str">
        <f>일반사항!$E$6</f>
        <v>부산</v>
      </c>
      <c r="C472" s="937">
        <f>일반사항!$E$7</f>
        <v>0</v>
      </c>
      <c r="D472" s="937"/>
      <c r="E472" s="937"/>
      <c r="F472" s="665">
        <f>'훈련비용 조정내역표'!$B$19</f>
        <v>10</v>
      </c>
      <c r="G472" s="381">
        <f>INDEX('훈련비용 조정내역표'!$H$10:$H$60,MATCH(F472,'훈련비용 조정내역표'!$B$10:$B$60,0),0)</f>
        <v>0</v>
      </c>
      <c r="H472" s="937">
        <f>INDEX('훈련비용 조정내역표'!$D$10:$D$60,MATCH(F472,'훈련비용 조정내역표'!$B$10:$B$60,0),0)</f>
        <v>0</v>
      </c>
      <c r="I472" s="937"/>
      <c r="J472" s="937"/>
      <c r="K472" s="937"/>
      <c r="L472" s="434" t="str">
        <f>IF(E474=G474,"◯ 적합","◯ 변경")</f>
        <v>◯ 적합</v>
      </c>
      <c r="M472" s="938">
        <f>INDEX('훈련비용 조정내역표'!$E$10:$E$60,MATCH(F472,'훈련비용 조정내역표'!$B$10:$B$60,0),0)</f>
        <v>0</v>
      </c>
      <c r="N472" s="938"/>
      <c r="O472" s="938"/>
      <c r="P472" s="373"/>
      <c r="Q472" s="373"/>
      <c r="R472" s="373"/>
    </row>
    <row r="473" spans="1:20" ht="21.6" customHeight="1" thickTop="1" x14ac:dyDescent="0.25">
      <c r="B473" s="939" t="s">
        <v>106</v>
      </c>
      <c r="C473" s="939"/>
      <c r="D473" s="939"/>
      <c r="E473" s="939" t="s">
        <v>163</v>
      </c>
      <c r="F473" s="939"/>
      <c r="G473" s="940"/>
      <c r="H473" s="941" t="s">
        <v>243</v>
      </c>
      <c r="I473" s="939"/>
      <c r="J473" s="939"/>
      <c r="K473" s="939"/>
      <c r="L473" s="939" t="s">
        <v>246</v>
      </c>
      <c r="M473" s="939"/>
      <c r="N473" s="939"/>
      <c r="O473" s="939"/>
      <c r="P473" s="373"/>
      <c r="Q473" s="373"/>
      <c r="R473" s="373"/>
      <c r="T473" s="382"/>
    </row>
    <row r="474" spans="1:20" ht="21.6" customHeight="1" x14ac:dyDescent="0.25">
      <c r="B474" s="915">
        <f>INDEX('훈련비용 조정내역표'!$O$10:$O$60,MATCH(F472,'훈련비용 조정내역표'!$B$10:$B$60,0),0)</f>
        <v>0</v>
      </c>
      <c r="C474" s="917" t="str">
        <f>IF(B474=D474,"◯ 적합","◯ 변경")</f>
        <v>◯ 적합</v>
      </c>
      <c r="D474" s="918">
        <f>INDEX('훈련비용 조정내역표'!$Y$10:$Y$60,MATCH(F472,'훈련비용 조정내역표'!$B$10:$B$60,0),0)</f>
        <v>0</v>
      </c>
      <c r="E474" s="915">
        <f>INDEX('훈련비용 조정내역표'!$N$10:$N$60,MATCH(F472,'훈련비용 조정내역표'!$B$10:$B$60,0),0)</f>
        <v>0</v>
      </c>
      <c r="F474" s="917" t="str">
        <f>IF(E474=G474,"◯ 적합","◯ 변경")</f>
        <v>◯ 적합</v>
      </c>
      <c r="G474" s="921">
        <f>INDEX('훈련비용 조정내역표'!$X$10:$X$60,MATCH(F472,'훈련비용 조정내역표'!$B$10:$B$60,0),0)</f>
        <v>0</v>
      </c>
      <c r="H474" s="934" t="s">
        <v>36</v>
      </c>
      <c r="I474" s="926"/>
      <c r="J474" s="935">
        <f>J475+J476+J477+J478</f>
        <v>0</v>
      </c>
      <c r="K474" s="935"/>
      <c r="L474" s="926" t="s">
        <v>36</v>
      </c>
      <c r="M474" s="926"/>
      <c r="N474" s="935">
        <f>N475+N476+N477+N478</f>
        <v>0</v>
      </c>
      <c r="O474" s="935"/>
      <c r="P474" s="373"/>
      <c r="Q474" s="373"/>
      <c r="R474" s="373"/>
      <c r="T474" s="382"/>
    </row>
    <row r="475" spans="1:20" ht="21.6" customHeight="1" x14ac:dyDescent="0.25">
      <c r="A475" s="371" t="str">
        <f>F472&amp;"훈련비금액"</f>
        <v>10훈련비금액</v>
      </c>
      <c r="B475" s="915"/>
      <c r="C475" s="917"/>
      <c r="D475" s="918"/>
      <c r="E475" s="915"/>
      <c r="F475" s="917"/>
      <c r="G475" s="921"/>
      <c r="H475" s="929" t="s">
        <v>263</v>
      </c>
      <c r="I475" s="932"/>
      <c r="J475" s="936">
        <f>E509</f>
        <v>0</v>
      </c>
      <c r="K475" s="936"/>
      <c r="L475" s="932" t="s">
        <v>263</v>
      </c>
      <c r="M475" s="932"/>
      <c r="N475" s="936">
        <f>L509</f>
        <v>0</v>
      </c>
      <c r="O475" s="936"/>
      <c r="P475" s="373"/>
      <c r="Q475" s="373"/>
      <c r="R475" s="373"/>
      <c r="T475" s="382"/>
    </row>
    <row r="476" spans="1:20" ht="21.6" customHeight="1" x14ac:dyDescent="0.25">
      <c r="A476" s="371" t="str">
        <f>F472&amp;"숙식비"</f>
        <v>10숙식비</v>
      </c>
      <c r="B476" s="926" t="s">
        <v>236</v>
      </c>
      <c r="C476" s="926"/>
      <c r="D476" s="926"/>
      <c r="E476" s="926" t="s">
        <v>237</v>
      </c>
      <c r="F476" s="926"/>
      <c r="G476" s="927"/>
      <c r="H476" s="928" t="s">
        <v>342</v>
      </c>
      <c r="I476" s="384" t="s">
        <v>244</v>
      </c>
      <c r="J476" s="923">
        <f>E510</f>
        <v>0</v>
      </c>
      <c r="K476" s="923"/>
      <c r="L476" s="931" t="s">
        <v>342</v>
      </c>
      <c r="M476" s="384" t="s">
        <v>244</v>
      </c>
      <c r="N476" s="914">
        <f>L510</f>
        <v>0</v>
      </c>
      <c r="O476" s="914"/>
      <c r="P476" s="373"/>
      <c r="Q476" s="373"/>
      <c r="R476" s="373"/>
      <c r="T476" s="382"/>
    </row>
    <row r="477" spans="1:20" ht="21.6" customHeight="1" x14ac:dyDescent="0.25">
      <c r="A477" s="371" t="str">
        <f>F472&amp;"식비"</f>
        <v>10식비</v>
      </c>
      <c r="B477" s="915">
        <f>INDEX('훈련비용 조정내역표'!$M$10:$M$60,MATCH(F472,'훈련비용 조정내역표'!$B$10:$B$60,0),0)</f>
        <v>0</v>
      </c>
      <c r="C477" s="917" t="str">
        <f>IF(B477=D477,"◯ 적합","◯ 변경")</f>
        <v>◯ 적합</v>
      </c>
      <c r="D477" s="918">
        <f>INDEX('훈련비용 조정내역표'!$W$10:$W$60,MATCH(F472,'훈련비용 조정내역표'!$B$10:$B$60,0),0)</f>
        <v>0</v>
      </c>
      <c r="E477" s="920">
        <f>INDEX('훈련비용 조정내역표'!$J$10:$J$60,MATCH(F472,'훈련비용 조정내역표'!$B$10:$B$60,0),0)</f>
        <v>0</v>
      </c>
      <c r="F477" s="917" t="str">
        <f>IF(E477=G477,"◯ 적합","◯ 변경")</f>
        <v>◯ 적합</v>
      </c>
      <c r="G477" s="921">
        <f>INDEX('훈련비용 조정내역표'!$K$10:$K$60,MATCH(F472,'훈련비용 조정내역표'!$B$10:$B$60,0),0)</f>
        <v>0</v>
      </c>
      <c r="H477" s="929"/>
      <c r="I477" s="384" t="s">
        <v>199</v>
      </c>
      <c r="J477" s="923">
        <f>E511</f>
        <v>0</v>
      </c>
      <c r="K477" s="923"/>
      <c r="L477" s="932"/>
      <c r="M477" s="384" t="s">
        <v>199</v>
      </c>
      <c r="N477" s="914">
        <f>L511</f>
        <v>0</v>
      </c>
      <c r="O477" s="914"/>
      <c r="P477" s="373"/>
      <c r="Q477" s="373"/>
      <c r="R477" s="373"/>
      <c r="T477" s="382"/>
    </row>
    <row r="478" spans="1:20" ht="21.6" customHeight="1" thickBot="1" x14ac:dyDescent="0.3">
      <c r="A478" s="371" t="str">
        <f>F472&amp;"수당 등"</f>
        <v>10수당 등</v>
      </c>
      <c r="B478" s="916"/>
      <c r="C478" s="917"/>
      <c r="D478" s="919"/>
      <c r="E478" s="916"/>
      <c r="F478" s="917"/>
      <c r="G478" s="922"/>
      <c r="H478" s="930"/>
      <c r="I478" s="385" t="s">
        <v>245</v>
      </c>
      <c r="J478" s="924">
        <f>E512</f>
        <v>0</v>
      </c>
      <c r="K478" s="924"/>
      <c r="L478" s="933"/>
      <c r="M478" s="385" t="s">
        <v>245</v>
      </c>
      <c r="N478" s="925">
        <f>L512</f>
        <v>0</v>
      </c>
      <c r="O478" s="925"/>
      <c r="P478" s="373"/>
      <c r="Q478" s="373"/>
      <c r="R478" s="373"/>
      <c r="T478" s="382"/>
    </row>
    <row r="479" spans="1:20" ht="21.6" customHeight="1" thickTop="1" thickBot="1" x14ac:dyDescent="0.3">
      <c r="B479" s="883" t="s">
        <v>238</v>
      </c>
      <c r="C479" s="883"/>
      <c r="D479" s="386">
        <f>INDEX('훈련비용 조정내역표'!$L$10:$L$60,MATCH(F472,'훈련비용 조정내역표'!$B$10:$B$60,0),0)</f>
        <v>0</v>
      </c>
      <c r="E479" s="883" t="s">
        <v>239</v>
      </c>
      <c r="F479" s="883"/>
      <c r="G479" s="387">
        <f>INDEX('훈련비용 조정내역표'!$V$10:$V$60,MATCH(F472,'훈련비용 조정내역표'!$B$10:$B$60,0),0)</f>
        <v>0</v>
      </c>
      <c r="H479" s="884" t="s">
        <v>240</v>
      </c>
      <c r="I479" s="884"/>
      <c r="J479" s="388" t="s">
        <v>241</v>
      </c>
      <c r="K479" s="389"/>
      <c r="L479" s="388" t="s">
        <v>242</v>
      </c>
      <c r="M479" s="390"/>
      <c r="N479" s="885"/>
      <c r="O479" s="885"/>
      <c r="P479" s="373"/>
      <c r="Q479" s="373"/>
      <c r="R479" s="373"/>
      <c r="T479" s="382"/>
    </row>
    <row r="480" spans="1:20" ht="21.6" customHeight="1" thickTop="1" x14ac:dyDescent="0.25">
      <c r="B480" s="886" t="s">
        <v>174</v>
      </c>
      <c r="C480" s="889" t="s">
        <v>175</v>
      </c>
      <c r="D480" s="890"/>
      <c r="E480" s="895" t="s">
        <v>251</v>
      </c>
      <c r="F480" s="896"/>
      <c r="G480" s="896"/>
      <c r="H480" s="896"/>
      <c r="I480" s="897" t="s">
        <v>252</v>
      </c>
      <c r="J480" s="898"/>
      <c r="K480" s="899"/>
      <c r="L480" s="906" t="s">
        <v>253</v>
      </c>
      <c r="M480" s="907"/>
      <c r="N480" s="907"/>
      <c r="O480" s="908"/>
      <c r="P480" s="382"/>
    </row>
    <row r="481" spans="1:16" ht="21.6" customHeight="1" x14ac:dyDescent="0.25">
      <c r="B481" s="887"/>
      <c r="C481" s="891"/>
      <c r="D481" s="892"/>
      <c r="E481" s="909" t="s">
        <v>176</v>
      </c>
      <c r="F481" s="911" t="s">
        <v>177</v>
      </c>
      <c r="G481" s="912"/>
      <c r="H481" s="913"/>
      <c r="I481" s="900"/>
      <c r="J481" s="901"/>
      <c r="K481" s="902"/>
      <c r="L481" s="909" t="s">
        <v>176</v>
      </c>
      <c r="M481" s="911" t="s">
        <v>177</v>
      </c>
      <c r="N481" s="912"/>
      <c r="O481" s="913"/>
      <c r="P481" s="382"/>
    </row>
    <row r="482" spans="1:16" ht="21.6" customHeight="1" x14ac:dyDescent="0.25">
      <c r="B482" s="888"/>
      <c r="C482" s="893"/>
      <c r="D482" s="894"/>
      <c r="E482" s="910"/>
      <c r="F482" s="392" t="s">
        <v>134</v>
      </c>
      <c r="G482" s="392" t="s">
        <v>195</v>
      </c>
      <c r="H482" s="392" t="s">
        <v>136</v>
      </c>
      <c r="I482" s="903"/>
      <c r="J482" s="904"/>
      <c r="K482" s="905"/>
      <c r="L482" s="910"/>
      <c r="M482" s="392" t="s">
        <v>134</v>
      </c>
      <c r="N482" s="392" t="s">
        <v>195</v>
      </c>
      <c r="O482" s="392" t="s">
        <v>136</v>
      </c>
      <c r="P482" s="382"/>
    </row>
    <row r="483" spans="1:16" ht="18.600000000000001" customHeight="1" x14ac:dyDescent="0.25">
      <c r="A483" s="451" t="s">
        <v>114</v>
      </c>
      <c r="B483" s="393" t="s">
        <v>114</v>
      </c>
      <c r="C483" s="880" t="s">
        <v>180</v>
      </c>
      <c r="D483" s="878"/>
      <c r="E483" s="613">
        <f>F483*G483*H483</f>
        <v>0</v>
      </c>
      <c r="F483" s="395"/>
      <c r="G483" s="395"/>
      <c r="H483" s="394">
        <f>B474</f>
        <v>0</v>
      </c>
      <c r="I483" s="396">
        <f>L483-E483</f>
        <v>0</v>
      </c>
      <c r="J483" s="397"/>
      <c r="K483" s="398"/>
      <c r="L483" s="613">
        <f>M483*N483*O483</f>
        <v>0</v>
      </c>
      <c r="M483" s="399"/>
      <c r="N483" s="399"/>
      <c r="O483" s="394">
        <f>D474</f>
        <v>0</v>
      </c>
      <c r="P483" s="382"/>
    </row>
    <row r="484" spans="1:16" ht="18.600000000000001" customHeight="1" x14ac:dyDescent="0.25">
      <c r="A484" s="451" t="s">
        <v>164</v>
      </c>
      <c r="B484" s="881" t="s">
        <v>164</v>
      </c>
      <c r="C484" s="876" t="s">
        <v>178</v>
      </c>
      <c r="D484" s="877"/>
      <c r="E484" s="400">
        <f>SUM(E485:E488)</f>
        <v>0</v>
      </c>
      <c r="F484" s="401"/>
      <c r="G484" s="402"/>
      <c r="H484" s="402"/>
      <c r="I484" s="396"/>
      <c r="J484" s="403"/>
      <c r="K484" s="404"/>
      <c r="L484" s="400">
        <f>SUM(L485:L488)</f>
        <v>0</v>
      </c>
      <c r="M484" s="401"/>
      <c r="N484" s="402"/>
      <c r="O484" s="402"/>
      <c r="P484" s="382"/>
    </row>
    <row r="485" spans="1:16" ht="18.600000000000001" customHeight="1" x14ac:dyDescent="0.25">
      <c r="A485" s="451"/>
      <c r="B485" s="881"/>
      <c r="C485" s="874" t="s">
        <v>181</v>
      </c>
      <c r="D485" s="882"/>
      <c r="E485" s="394">
        <f t="shared" ref="E485:E488" si="170">F485*G485*H485</f>
        <v>0</v>
      </c>
      <c r="F485" s="395"/>
      <c r="G485" s="395"/>
      <c r="H485" s="394">
        <f>H483</f>
        <v>0</v>
      </c>
      <c r="I485" s="396">
        <f t="shared" ref="I485:I489" si="171">L485-E485</f>
        <v>0</v>
      </c>
      <c r="J485" s="397"/>
      <c r="K485" s="398"/>
      <c r="L485" s="394">
        <f t="shared" ref="L485:L489" si="172">M485*N485*O485</f>
        <v>0</v>
      </c>
      <c r="M485" s="399"/>
      <c r="N485" s="399"/>
      <c r="O485" s="394">
        <f>O483</f>
        <v>0</v>
      </c>
      <c r="P485" s="382"/>
    </row>
    <row r="486" spans="1:16" ht="18.600000000000001" customHeight="1" x14ac:dyDescent="0.25">
      <c r="A486" s="451"/>
      <c r="B486" s="881"/>
      <c r="C486" s="874" t="s">
        <v>181</v>
      </c>
      <c r="D486" s="882"/>
      <c r="E486" s="394">
        <f t="shared" si="170"/>
        <v>0</v>
      </c>
      <c r="F486" s="395"/>
      <c r="G486" s="395"/>
      <c r="H486" s="394">
        <f>H483</f>
        <v>0</v>
      </c>
      <c r="I486" s="396">
        <f t="shared" si="171"/>
        <v>0</v>
      </c>
      <c r="J486" s="397"/>
      <c r="K486" s="398"/>
      <c r="L486" s="394">
        <f t="shared" si="172"/>
        <v>0</v>
      </c>
      <c r="M486" s="399"/>
      <c r="N486" s="399"/>
      <c r="O486" s="394">
        <f>O483</f>
        <v>0</v>
      </c>
      <c r="P486" s="382"/>
    </row>
    <row r="487" spans="1:16" ht="18.600000000000001" customHeight="1" x14ac:dyDescent="0.25">
      <c r="A487" s="451"/>
      <c r="B487" s="881"/>
      <c r="C487" s="874" t="s">
        <v>182</v>
      </c>
      <c r="D487" s="867"/>
      <c r="E487" s="394">
        <f t="shared" si="170"/>
        <v>0</v>
      </c>
      <c r="F487" s="395"/>
      <c r="G487" s="395"/>
      <c r="H487" s="394">
        <f>H483</f>
        <v>0</v>
      </c>
      <c r="I487" s="396">
        <f t="shared" si="171"/>
        <v>0</v>
      </c>
      <c r="J487" s="397"/>
      <c r="K487" s="398"/>
      <c r="L487" s="394">
        <f t="shared" si="172"/>
        <v>0</v>
      </c>
      <c r="M487" s="399"/>
      <c r="N487" s="399"/>
      <c r="O487" s="394">
        <f>O483</f>
        <v>0</v>
      </c>
      <c r="P487" s="382"/>
    </row>
    <row r="488" spans="1:16" ht="18.600000000000001" customHeight="1" x14ac:dyDescent="0.25">
      <c r="A488" s="451"/>
      <c r="B488" s="881"/>
      <c r="C488" s="874" t="s">
        <v>182</v>
      </c>
      <c r="D488" s="867"/>
      <c r="E488" s="394">
        <f t="shared" si="170"/>
        <v>0</v>
      </c>
      <c r="F488" s="395"/>
      <c r="G488" s="395"/>
      <c r="H488" s="394">
        <f>H483</f>
        <v>0</v>
      </c>
      <c r="I488" s="396">
        <f t="shared" si="171"/>
        <v>0</v>
      </c>
      <c r="J488" s="397"/>
      <c r="K488" s="398"/>
      <c r="L488" s="394">
        <f t="shared" si="172"/>
        <v>0</v>
      </c>
      <c r="M488" s="399"/>
      <c r="N488" s="399"/>
      <c r="O488" s="394">
        <f>O483</f>
        <v>0</v>
      </c>
      <c r="P488" s="382"/>
    </row>
    <row r="489" spans="1:16" ht="18.600000000000001" customHeight="1" x14ac:dyDescent="0.25">
      <c r="A489" s="451" t="s">
        <v>165</v>
      </c>
      <c r="B489" s="405" t="s">
        <v>165</v>
      </c>
      <c r="C489" s="874" t="s">
        <v>183</v>
      </c>
      <c r="D489" s="867"/>
      <c r="E489" s="394">
        <f>F489*G489*H489</f>
        <v>0</v>
      </c>
      <c r="F489" s="395"/>
      <c r="G489" s="395"/>
      <c r="H489" s="394">
        <f>H483</f>
        <v>0</v>
      </c>
      <c r="I489" s="396">
        <f t="shared" si="171"/>
        <v>0</v>
      </c>
      <c r="J489" s="397"/>
      <c r="K489" s="398"/>
      <c r="L489" s="394">
        <f t="shared" si="172"/>
        <v>0</v>
      </c>
      <c r="M489" s="399"/>
      <c r="N489" s="399"/>
      <c r="O489" s="394">
        <f>O483</f>
        <v>0</v>
      </c>
      <c r="P489" s="382"/>
    </row>
    <row r="490" spans="1:16" ht="18.600000000000001" customHeight="1" x14ac:dyDescent="0.25">
      <c r="A490" s="451" t="s">
        <v>166</v>
      </c>
      <c r="B490" s="875" t="s">
        <v>166</v>
      </c>
      <c r="C490" s="876" t="s">
        <v>178</v>
      </c>
      <c r="D490" s="877"/>
      <c r="E490" s="400">
        <f>SUM(E491:E493)</f>
        <v>0</v>
      </c>
      <c r="F490" s="401"/>
      <c r="G490" s="402"/>
      <c r="H490" s="402"/>
      <c r="I490" s="406"/>
      <c r="J490" s="403"/>
      <c r="K490" s="404"/>
      <c r="L490" s="400">
        <f>SUM(L491:L493)</f>
        <v>0</v>
      </c>
      <c r="M490" s="401"/>
      <c r="N490" s="402"/>
      <c r="O490" s="402"/>
      <c r="P490" s="382"/>
    </row>
    <row r="491" spans="1:16" ht="18.600000000000001" customHeight="1" x14ac:dyDescent="0.25">
      <c r="A491" s="451"/>
      <c r="B491" s="879"/>
      <c r="C491" s="866" t="s">
        <v>184</v>
      </c>
      <c r="D491" s="867"/>
      <c r="E491" s="394">
        <f>F491*G491*H491</f>
        <v>0</v>
      </c>
      <c r="F491" s="395"/>
      <c r="G491" s="395"/>
      <c r="H491" s="394">
        <f>H483</f>
        <v>0</v>
      </c>
      <c r="I491" s="396">
        <f t="shared" ref="I491:I494" si="173">L491-E491</f>
        <v>0</v>
      </c>
      <c r="J491" s="397"/>
      <c r="K491" s="398"/>
      <c r="L491" s="394">
        <f t="shared" ref="L491:L494" si="174">M491*N491*O491</f>
        <v>0</v>
      </c>
      <c r="M491" s="399"/>
      <c r="N491" s="399"/>
      <c r="O491" s="394">
        <f>O483</f>
        <v>0</v>
      </c>
      <c r="P491" s="382"/>
    </row>
    <row r="492" spans="1:16" ht="18.600000000000001" customHeight="1" x14ac:dyDescent="0.25">
      <c r="A492" s="451"/>
      <c r="B492" s="879"/>
      <c r="C492" s="866" t="s">
        <v>185</v>
      </c>
      <c r="D492" s="867"/>
      <c r="E492" s="394">
        <f t="shared" ref="E492:E493" si="175">F492*G492*H492</f>
        <v>0</v>
      </c>
      <c r="F492" s="395"/>
      <c r="G492" s="395"/>
      <c r="H492" s="394">
        <f>H483</f>
        <v>0</v>
      </c>
      <c r="I492" s="396">
        <f t="shared" si="173"/>
        <v>0</v>
      </c>
      <c r="J492" s="397"/>
      <c r="K492" s="398"/>
      <c r="L492" s="394">
        <f t="shared" si="174"/>
        <v>0</v>
      </c>
      <c r="M492" s="399"/>
      <c r="N492" s="399"/>
      <c r="O492" s="394">
        <f>O483</f>
        <v>0</v>
      </c>
      <c r="P492" s="382"/>
    </row>
    <row r="493" spans="1:16" ht="18.600000000000001" customHeight="1" x14ac:dyDescent="0.25">
      <c r="A493" s="451"/>
      <c r="B493" s="879"/>
      <c r="C493" s="866" t="s">
        <v>179</v>
      </c>
      <c r="D493" s="867"/>
      <c r="E493" s="394">
        <f t="shared" si="175"/>
        <v>0</v>
      </c>
      <c r="F493" s="395"/>
      <c r="G493" s="395"/>
      <c r="H493" s="394">
        <f>H483</f>
        <v>0</v>
      </c>
      <c r="I493" s="396">
        <f t="shared" si="173"/>
        <v>0</v>
      </c>
      <c r="J493" s="397"/>
      <c r="K493" s="398"/>
      <c r="L493" s="394">
        <f t="shared" si="174"/>
        <v>0</v>
      </c>
      <c r="M493" s="399"/>
      <c r="N493" s="399"/>
      <c r="O493" s="394">
        <f>O483</f>
        <v>0</v>
      </c>
      <c r="P493" s="382"/>
    </row>
    <row r="494" spans="1:16" ht="18.600000000000001" customHeight="1" x14ac:dyDescent="0.25">
      <c r="A494" s="451" t="s">
        <v>167</v>
      </c>
      <c r="B494" s="407" t="s">
        <v>167</v>
      </c>
      <c r="C494" s="874" t="s">
        <v>186</v>
      </c>
      <c r="D494" s="867"/>
      <c r="E494" s="394">
        <f>F494*G494*H494</f>
        <v>0</v>
      </c>
      <c r="F494" s="395"/>
      <c r="G494" s="395"/>
      <c r="H494" s="394">
        <f>H483</f>
        <v>0</v>
      </c>
      <c r="I494" s="396">
        <f t="shared" si="173"/>
        <v>0</v>
      </c>
      <c r="J494" s="397"/>
      <c r="K494" s="398"/>
      <c r="L494" s="394">
        <f t="shared" si="174"/>
        <v>0</v>
      </c>
      <c r="M494" s="399"/>
      <c r="N494" s="399"/>
      <c r="O494" s="394">
        <f>O483</f>
        <v>0</v>
      </c>
      <c r="P494" s="382"/>
    </row>
    <row r="495" spans="1:16" ht="18.600000000000001" customHeight="1" x14ac:dyDescent="0.25">
      <c r="A495" s="451" t="s">
        <v>168</v>
      </c>
      <c r="B495" s="875" t="s">
        <v>168</v>
      </c>
      <c r="C495" s="876" t="s">
        <v>178</v>
      </c>
      <c r="D495" s="877"/>
      <c r="E495" s="400">
        <f>SUM(E496:E498)</f>
        <v>0</v>
      </c>
      <c r="F495" s="401"/>
      <c r="G495" s="402"/>
      <c r="H495" s="402"/>
      <c r="I495" s="406"/>
      <c r="J495" s="403"/>
      <c r="K495" s="404"/>
      <c r="L495" s="400">
        <f>SUM(L496:L498)</f>
        <v>0</v>
      </c>
      <c r="M495" s="401"/>
      <c r="N495" s="402"/>
      <c r="O495" s="402"/>
      <c r="P495" s="382"/>
    </row>
    <row r="496" spans="1:16" ht="18.600000000000001" customHeight="1" x14ac:dyDescent="0.25">
      <c r="A496" s="451"/>
      <c r="B496" s="875"/>
      <c r="C496" s="866" t="s">
        <v>187</v>
      </c>
      <c r="D496" s="867"/>
      <c r="E496" s="394">
        <f t="shared" ref="E496:E498" si="176">F496*G496*H496</f>
        <v>0</v>
      </c>
      <c r="F496" s="395"/>
      <c r="G496" s="395"/>
      <c r="H496" s="394">
        <f>H483</f>
        <v>0</v>
      </c>
      <c r="I496" s="396">
        <f t="shared" ref="I496:I499" si="177">L496-E496</f>
        <v>0</v>
      </c>
      <c r="J496" s="397"/>
      <c r="K496" s="398"/>
      <c r="L496" s="394">
        <f t="shared" ref="L496:L499" si="178">M496*N496*O496</f>
        <v>0</v>
      </c>
      <c r="M496" s="399"/>
      <c r="N496" s="399"/>
      <c r="O496" s="394">
        <f>O483</f>
        <v>0</v>
      </c>
      <c r="P496" s="382"/>
    </row>
    <row r="497" spans="1:17" ht="18.600000000000001" customHeight="1" x14ac:dyDescent="0.25">
      <c r="A497" s="451"/>
      <c r="B497" s="875"/>
      <c r="C497" s="866" t="s">
        <v>188</v>
      </c>
      <c r="D497" s="867"/>
      <c r="E497" s="394">
        <f t="shared" si="176"/>
        <v>0</v>
      </c>
      <c r="F497" s="395"/>
      <c r="G497" s="395"/>
      <c r="H497" s="394">
        <f>H483</f>
        <v>0</v>
      </c>
      <c r="I497" s="396">
        <f t="shared" si="177"/>
        <v>0</v>
      </c>
      <c r="J497" s="397"/>
      <c r="K497" s="398"/>
      <c r="L497" s="394">
        <f t="shared" si="178"/>
        <v>0</v>
      </c>
      <c r="M497" s="399"/>
      <c r="N497" s="399"/>
      <c r="O497" s="394">
        <f>O483</f>
        <v>0</v>
      </c>
      <c r="P497" s="382"/>
    </row>
    <row r="498" spans="1:17" ht="18.600000000000001" customHeight="1" x14ac:dyDescent="0.25">
      <c r="A498" s="451"/>
      <c r="B498" s="875"/>
      <c r="C498" s="866" t="s">
        <v>179</v>
      </c>
      <c r="D498" s="867"/>
      <c r="E498" s="394">
        <f t="shared" si="176"/>
        <v>0</v>
      </c>
      <c r="F498" s="395"/>
      <c r="G498" s="395"/>
      <c r="H498" s="394">
        <f>H483</f>
        <v>0</v>
      </c>
      <c r="I498" s="396">
        <f t="shared" si="177"/>
        <v>0</v>
      </c>
      <c r="J498" s="397"/>
      <c r="K498" s="398"/>
      <c r="L498" s="394">
        <f t="shared" si="178"/>
        <v>0</v>
      </c>
      <c r="M498" s="399"/>
      <c r="N498" s="399"/>
      <c r="O498" s="394">
        <f>O483</f>
        <v>0</v>
      </c>
      <c r="P498" s="382"/>
    </row>
    <row r="499" spans="1:17" ht="18.600000000000001" customHeight="1" x14ac:dyDescent="0.25">
      <c r="A499" s="451" t="s">
        <v>169</v>
      </c>
      <c r="B499" s="405" t="s">
        <v>169</v>
      </c>
      <c r="C499" s="874" t="s">
        <v>189</v>
      </c>
      <c r="D499" s="867"/>
      <c r="E499" s="394">
        <f>F499*G499*H499</f>
        <v>0</v>
      </c>
      <c r="F499" s="395"/>
      <c r="G499" s="395"/>
      <c r="H499" s="394">
        <f>H483</f>
        <v>0</v>
      </c>
      <c r="I499" s="396">
        <f t="shared" si="177"/>
        <v>0</v>
      </c>
      <c r="J499" s="397"/>
      <c r="K499" s="398"/>
      <c r="L499" s="394">
        <f t="shared" si="178"/>
        <v>0</v>
      </c>
      <c r="M499" s="399"/>
      <c r="N499" s="399"/>
      <c r="O499" s="394">
        <f>O483</f>
        <v>0</v>
      </c>
      <c r="P499" s="382"/>
    </row>
    <row r="500" spans="1:17" ht="18.600000000000001" customHeight="1" x14ac:dyDescent="0.25">
      <c r="A500" s="451" t="s">
        <v>170</v>
      </c>
      <c r="B500" s="875" t="s">
        <v>170</v>
      </c>
      <c r="C500" s="876" t="s">
        <v>178</v>
      </c>
      <c r="D500" s="877"/>
      <c r="E500" s="400">
        <f>SUM(E501:E502)</f>
        <v>0</v>
      </c>
      <c r="F500" s="401"/>
      <c r="G500" s="402"/>
      <c r="H500" s="402"/>
      <c r="I500" s="406"/>
      <c r="J500" s="403"/>
      <c r="K500" s="404"/>
      <c r="L500" s="400">
        <f>SUM(L501:L502)</f>
        <v>0</v>
      </c>
      <c r="M500" s="401"/>
      <c r="N500" s="402"/>
      <c r="O500" s="402"/>
      <c r="P500" s="382"/>
    </row>
    <row r="501" spans="1:17" ht="18.600000000000001" customHeight="1" x14ac:dyDescent="0.25">
      <c r="A501" s="451"/>
      <c r="B501" s="878"/>
      <c r="C501" s="874" t="s">
        <v>170</v>
      </c>
      <c r="D501" s="867"/>
      <c r="E501" s="394">
        <f t="shared" ref="E501" si="179">F501*G501*H501</f>
        <v>0</v>
      </c>
      <c r="F501" s="395"/>
      <c r="G501" s="395"/>
      <c r="H501" s="394">
        <f>H483</f>
        <v>0</v>
      </c>
      <c r="I501" s="396">
        <f t="shared" ref="I501:I503" si="180">L501-E501</f>
        <v>0</v>
      </c>
      <c r="J501" s="397"/>
      <c r="K501" s="398"/>
      <c r="L501" s="394">
        <f t="shared" ref="L501:L503" si="181">M501*N501*O501</f>
        <v>0</v>
      </c>
      <c r="M501" s="399"/>
      <c r="N501" s="399"/>
      <c r="O501" s="394">
        <f>O483</f>
        <v>0</v>
      </c>
      <c r="P501" s="382"/>
    </row>
    <row r="502" spans="1:17" ht="18.600000000000001" customHeight="1" x14ac:dyDescent="0.25">
      <c r="A502" s="451"/>
      <c r="B502" s="878"/>
      <c r="C502" s="874" t="s">
        <v>190</v>
      </c>
      <c r="D502" s="867"/>
      <c r="E502" s="394">
        <f>F502*G502*H502</f>
        <v>0</v>
      </c>
      <c r="F502" s="395"/>
      <c r="G502" s="395"/>
      <c r="H502" s="394">
        <f>H483</f>
        <v>0</v>
      </c>
      <c r="I502" s="396">
        <f t="shared" si="180"/>
        <v>0</v>
      </c>
      <c r="J502" s="397"/>
      <c r="K502" s="398"/>
      <c r="L502" s="394">
        <f t="shared" si="181"/>
        <v>0</v>
      </c>
      <c r="M502" s="399"/>
      <c r="N502" s="399"/>
      <c r="O502" s="394">
        <f>O483</f>
        <v>0</v>
      </c>
      <c r="P502" s="382"/>
    </row>
    <row r="503" spans="1:17" ht="18.600000000000001" customHeight="1" x14ac:dyDescent="0.25">
      <c r="A503" s="451" t="s">
        <v>171</v>
      </c>
      <c r="B503" s="405" t="s">
        <v>171</v>
      </c>
      <c r="C503" s="874" t="s">
        <v>191</v>
      </c>
      <c r="D503" s="867"/>
      <c r="E503" s="394">
        <f>F503*G503*H503</f>
        <v>0</v>
      </c>
      <c r="F503" s="395"/>
      <c r="G503" s="395"/>
      <c r="H503" s="394">
        <f>H483</f>
        <v>0</v>
      </c>
      <c r="I503" s="396">
        <f t="shared" si="180"/>
        <v>0</v>
      </c>
      <c r="J503" s="397"/>
      <c r="K503" s="398"/>
      <c r="L503" s="394">
        <f t="shared" si="181"/>
        <v>0</v>
      </c>
      <c r="M503" s="399"/>
      <c r="N503" s="399"/>
      <c r="O503" s="394">
        <f>O483</f>
        <v>0</v>
      </c>
      <c r="P503" s="382"/>
      <c r="Q503" s="371" t="s">
        <v>256</v>
      </c>
    </row>
    <row r="504" spans="1:17" ht="18.600000000000001" customHeight="1" x14ac:dyDescent="0.25">
      <c r="A504" s="451" t="s">
        <v>172</v>
      </c>
      <c r="B504" s="875" t="s">
        <v>172</v>
      </c>
      <c r="C504" s="876" t="s">
        <v>178</v>
      </c>
      <c r="D504" s="877"/>
      <c r="E504" s="400">
        <f>SUM(E505:E507)</f>
        <v>0</v>
      </c>
      <c r="F504" s="401"/>
      <c r="G504" s="402"/>
      <c r="H504" s="402"/>
      <c r="I504" s="406"/>
      <c r="J504" s="403"/>
      <c r="K504" s="404"/>
      <c r="L504" s="400">
        <f>SUM(L505:L507)</f>
        <v>0</v>
      </c>
      <c r="M504" s="401"/>
      <c r="N504" s="402"/>
      <c r="O504" s="402"/>
      <c r="P504" s="382"/>
    </row>
    <row r="505" spans="1:17" ht="18.600000000000001" customHeight="1" x14ac:dyDescent="0.25">
      <c r="A505" s="451"/>
      <c r="B505" s="875"/>
      <c r="C505" s="866" t="s">
        <v>192</v>
      </c>
      <c r="D505" s="867"/>
      <c r="E505" s="394">
        <f t="shared" ref="E505:E507" si="182">F505*G505*H505</f>
        <v>0</v>
      </c>
      <c r="F505" s="395"/>
      <c r="G505" s="395"/>
      <c r="H505" s="394">
        <f>H483</f>
        <v>0</v>
      </c>
      <c r="I505" s="396">
        <f t="shared" ref="I505:I508" si="183">L505-E505</f>
        <v>0</v>
      </c>
      <c r="J505" s="397"/>
      <c r="K505" s="398"/>
      <c r="L505" s="394">
        <f t="shared" ref="L505:L508" si="184">M505*N505*O505</f>
        <v>0</v>
      </c>
      <c r="M505" s="399"/>
      <c r="N505" s="399"/>
      <c r="O505" s="394">
        <f>O483</f>
        <v>0</v>
      </c>
      <c r="P505" s="382"/>
    </row>
    <row r="506" spans="1:17" ht="18.600000000000001" customHeight="1" x14ac:dyDescent="0.25">
      <c r="A506" s="451"/>
      <c r="B506" s="875"/>
      <c r="C506" s="866" t="s">
        <v>193</v>
      </c>
      <c r="D506" s="867"/>
      <c r="E506" s="394">
        <f t="shared" si="182"/>
        <v>0</v>
      </c>
      <c r="F506" s="395"/>
      <c r="G506" s="395"/>
      <c r="H506" s="394">
        <f>H483</f>
        <v>0</v>
      </c>
      <c r="I506" s="396">
        <f t="shared" si="183"/>
        <v>0</v>
      </c>
      <c r="J506" s="397"/>
      <c r="K506" s="398"/>
      <c r="L506" s="394">
        <f t="shared" si="184"/>
        <v>0</v>
      </c>
      <c r="M506" s="399"/>
      <c r="N506" s="399"/>
      <c r="O506" s="394">
        <f>O483</f>
        <v>0</v>
      </c>
      <c r="P506" s="382"/>
    </row>
    <row r="507" spans="1:17" ht="18.600000000000001" customHeight="1" x14ac:dyDescent="0.25">
      <c r="A507" s="451"/>
      <c r="B507" s="875"/>
      <c r="C507" s="866" t="s">
        <v>179</v>
      </c>
      <c r="D507" s="867"/>
      <c r="E507" s="394">
        <f t="shared" si="182"/>
        <v>0</v>
      </c>
      <c r="F507" s="395"/>
      <c r="G507" s="395"/>
      <c r="H507" s="394">
        <f>H483</f>
        <v>0</v>
      </c>
      <c r="I507" s="396">
        <f t="shared" si="183"/>
        <v>0</v>
      </c>
      <c r="J507" s="397"/>
      <c r="K507" s="398"/>
      <c r="L507" s="394">
        <f t="shared" si="184"/>
        <v>0</v>
      </c>
      <c r="M507" s="399"/>
      <c r="N507" s="399"/>
      <c r="O507" s="394">
        <f>O483</f>
        <v>0</v>
      </c>
      <c r="P507" s="382"/>
    </row>
    <row r="508" spans="1:17" ht="18.600000000000001" customHeight="1" x14ac:dyDescent="0.25">
      <c r="A508" s="451" t="s">
        <v>173</v>
      </c>
      <c r="B508" s="405" t="s">
        <v>173</v>
      </c>
      <c r="C508" s="866" t="s">
        <v>194</v>
      </c>
      <c r="D508" s="867"/>
      <c r="E508" s="394">
        <f>F508*G508*H508</f>
        <v>0</v>
      </c>
      <c r="F508" s="395"/>
      <c r="G508" s="395"/>
      <c r="H508" s="394">
        <f>H483</f>
        <v>0</v>
      </c>
      <c r="I508" s="396">
        <f t="shared" si="183"/>
        <v>0</v>
      </c>
      <c r="J508" s="397"/>
      <c r="K508" s="398"/>
      <c r="L508" s="394">
        <f t="shared" si="184"/>
        <v>0</v>
      </c>
      <c r="M508" s="399"/>
      <c r="N508" s="399"/>
      <c r="O508" s="394">
        <f>O483</f>
        <v>0</v>
      </c>
      <c r="P508" s="382"/>
    </row>
    <row r="509" spans="1:17" s="415" customFormat="1" ht="18.600000000000001" customHeight="1" x14ac:dyDescent="0.25">
      <c r="B509" s="868" t="s">
        <v>196</v>
      </c>
      <c r="C509" s="869"/>
      <c r="D509" s="870"/>
      <c r="E509" s="408">
        <f>SUM(E483,E484,E489,E490,E494,E495,E499,E500,E503,E504,E508)</f>
        <v>0</v>
      </c>
      <c r="F509" s="401"/>
      <c r="G509" s="409"/>
      <c r="H509" s="410"/>
      <c r="I509" s="411"/>
      <c r="J509" s="412"/>
      <c r="K509" s="413"/>
      <c r="L509" s="408">
        <f>SUM(L483,L484,L489,L490,L494,L495,L499,L500,L503,L504,L508)</f>
        <v>0</v>
      </c>
      <c r="M509" s="401"/>
      <c r="N509" s="409"/>
      <c r="O509" s="410"/>
      <c r="P509" s="414"/>
    </row>
    <row r="510" spans="1:17" ht="16.8" customHeight="1" outlineLevel="1" x14ac:dyDescent="0.25">
      <c r="B510" s="871" t="s">
        <v>264</v>
      </c>
      <c r="C510" s="872" t="s">
        <v>201</v>
      </c>
      <c r="D510" s="873"/>
      <c r="E510" s="416">
        <f t="shared" ref="E510" si="185">F510*G510*H510</f>
        <v>0</v>
      </c>
      <c r="F510" s="417"/>
      <c r="G510" s="417"/>
      <c r="H510" s="394">
        <f>H483</f>
        <v>0</v>
      </c>
      <c r="I510" s="396">
        <f t="shared" ref="I510:I512" si="186">L510-E510</f>
        <v>0</v>
      </c>
      <c r="J510" s="397"/>
      <c r="K510" s="398"/>
      <c r="L510" s="394">
        <f t="shared" ref="L510:L512" si="187">M510*N510*O510</f>
        <v>0</v>
      </c>
      <c r="M510" s="399"/>
      <c r="N510" s="399"/>
      <c r="O510" s="394">
        <f>O483</f>
        <v>0</v>
      </c>
      <c r="P510" s="382"/>
    </row>
    <row r="511" spans="1:17" ht="16.8" customHeight="1" outlineLevel="1" x14ac:dyDescent="0.25">
      <c r="B511" s="871"/>
      <c r="C511" s="872" t="s">
        <v>200</v>
      </c>
      <c r="D511" s="873"/>
      <c r="E511" s="416">
        <f>F511*G511*H511</f>
        <v>0</v>
      </c>
      <c r="F511" s="417"/>
      <c r="G511" s="417"/>
      <c r="H511" s="394">
        <f>H483</f>
        <v>0</v>
      </c>
      <c r="I511" s="396">
        <f t="shared" si="186"/>
        <v>0</v>
      </c>
      <c r="J511" s="397"/>
      <c r="K511" s="398"/>
      <c r="L511" s="394">
        <f t="shared" si="187"/>
        <v>0</v>
      </c>
      <c r="M511" s="399"/>
      <c r="N511" s="399"/>
      <c r="O511" s="394">
        <f>O483</f>
        <v>0</v>
      </c>
      <c r="P511" s="382"/>
    </row>
    <row r="512" spans="1:17" ht="16.8" customHeight="1" outlineLevel="1" x14ac:dyDescent="0.25">
      <c r="B512" s="871"/>
      <c r="C512" s="872" t="s">
        <v>197</v>
      </c>
      <c r="D512" s="873"/>
      <c r="E512" s="416">
        <f t="shared" ref="E512" si="188">F512*G512*H512</f>
        <v>0</v>
      </c>
      <c r="F512" s="417"/>
      <c r="G512" s="417"/>
      <c r="H512" s="394">
        <f>H483</f>
        <v>0</v>
      </c>
      <c r="I512" s="396">
        <f t="shared" si="186"/>
        <v>0</v>
      </c>
      <c r="J512" s="397"/>
      <c r="K512" s="398"/>
      <c r="L512" s="394">
        <f t="shared" si="187"/>
        <v>0</v>
      </c>
      <c r="M512" s="399"/>
      <c r="N512" s="399"/>
      <c r="O512" s="394">
        <f>O483</f>
        <v>0</v>
      </c>
      <c r="P512" s="382"/>
    </row>
    <row r="513" spans="1:20" s="415" customFormat="1" ht="18.600000000000001" customHeight="1" outlineLevel="1" thickBot="1" x14ac:dyDescent="0.3">
      <c r="B513" s="860" t="s">
        <v>265</v>
      </c>
      <c r="C513" s="861"/>
      <c r="D513" s="862"/>
      <c r="E513" s="418">
        <f>SUM(E510:E512)</f>
        <v>0</v>
      </c>
      <c r="F513" s="419"/>
      <c r="G513" s="420"/>
      <c r="H513" s="421"/>
      <c r="I513" s="422"/>
      <c r="J513" s="423"/>
      <c r="K513" s="424"/>
      <c r="L513" s="418">
        <f>SUM(L510:L512)</f>
        <v>0</v>
      </c>
      <c r="M513" s="419"/>
      <c r="N513" s="420"/>
      <c r="O513" s="421"/>
      <c r="P513" s="414"/>
    </row>
    <row r="514" spans="1:20" ht="21" customHeight="1" thickBot="1" x14ac:dyDescent="0.3">
      <c r="B514" s="863" t="s">
        <v>254</v>
      </c>
      <c r="C514" s="864"/>
      <c r="D514" s="865" t="s">
        <v>255</v>
      </c>
      <c r="E514" s="857"/>
      <c r="F514" s="857"/>
      <c r="G514" s="857"/>
      <c r="H514" s="857"/>
      <c r="I514" s="857"/>
      <c r="J514" s="857"/>
      <c r="K514" s="857"/>
      <c r="L514" s="858"/>
      <c r="M514" s="858"/>
      <c r="N514" s="858"/>
      <c r="O514" s="859"/>
      <c r="P514" s="382"/>
    </row>
    <row r="515" spans="1:20" outlineLevel="1" x14ac:dyDescent="0.25">
      <c r="B515" s="303" t="s">
        <v>266</v>
      </c>
      <c r="E515" s="425">
        <f>(E509-E508)*0.05</f>
        <v>0</v>
      </c>
      <c r="F515" s="303"/>
      <c r="G515" s="303"/>
      <c r="H515" s="426"/>
      <c r="L515" s="425">
        <f>(L509-L508)*0.05</f>
        <v>0</v>
      </c>
      <c r="P515" s="382"/>
    </row>
    <row r="516" spans="1:20" outlineLevel="1" x14ac:dyDescent="0.25">
      <c r="B516" s="303"/>
      <c r="E516" s="427" t="str">
        <f>IF(E508&lt;=E515,"O.K","Review")</f>
        <v>O.K</v>
      </c>
      <c r="F516" s="303"/>
      <c r="G516" s="303"/>
      <c r="L516" s="427" t="str">
        <f>IF(L508&lt;=L515,"O.K","Review")</f>
        <v>O.K</v>
      </c>
      <c r="P516" s="382"/>
    </row>
    <row r="517" spans="1:20" x14ac:dyDescent="0.25">
      <c r="B517" s="303"/>
      <c r="E517" s="427"/>
      <c r="F517" s="303"/>
      <c r="G517" s="303"/>
      <c r="L517" s="427"/>
      <c r="P517" s="382"/>
    </row>
    <row r="518" spans="1:20" s="428" customFormat="1" ht="25.5" customHeight="1" outlineLevel="1" x14ac:dyDescent="0.25">
      <c r="B518" s="429" t="str">
        <f>정부지원금!$B$29</f>
        <v>성명 :                  (서명)</v>
      </c>
      <c r="C518" s="429"/>
      <c r="E518" s="429" t="str">
        <f>정부지원금!$E$29</f>
        <v>성명 :                  (서명)</v>
      </c>
      <c r="F518" s="430"/>
      <c r="H518" s="429" t="str">
        <f>정부지원금!$G$29</f>
        <v>성명 :                  (서명)</v>
      </c>
      <c r="K518" s="430" t="str">
        <f>정부지원금!$I$29</f>
        <v>성명 :                  (서명)</v>
      </c>
      <c r="N518" s="430" t="str">
        <f>정부지원금!$K$29</f>
        <v>성명 :                  (서명)</v>
      </c>
      <c r="P518" s="382"/>
    </row>
    <row r="519" spans="1:20" s="428" customFormat="1" ht="25.5" customHeight="1" outlineLevel="1" x14ac:dyDescent="0.25">
      <c r="B519" s="429" t="str">
        <f>정부지원금!$B$30</f>
        <v>성명 :                  (서명)</v>
      </c>
      <c r="C519" s="429"/>
      <c r="E519" s="429" t="str">
        <f>정부지원금!$E$30</f>
        <v>성명 :                  (서명)</v>
      </c>
      <c r="F519" s="430"/>
      <c r="H519" s="429" t="str">
        <f>정부지원금!$G$30</f>
        <v>성명 :                  (서명)</v>
      </c>
      <c r="K519" s="430" t="str">
        <f>정부지원금!$I$30</f>
        <v>성명 :                  (서명)</v>
      </c>
      <c r="N519" s="430" t="str">
        <f>정부지원금!$K$30</f>
        <v>성명 :                  (서명)</v>
      </c>
      <c r="P519" s="382"/>
    </row>
    <row r="521" spans="1:20" ht="43.5" customHeight="1" x14ac:dyDescent="0.25">
      <c r="B521" s="372" t="s">
        <v>262</v>
      </c>
      <c r="C521" s="373"/>
      <c r="D521" s="373"/>
      <c r="E521" s="373"/>
      <c r="F521" s="373"/>
      <c r="G521" s="373"/>
      <c r="H521" s="373"/>
      <c r="I521" s="373"/>
      <c r="J521" s="373"/>
      <c r="K521" s="373"/>
      <c r="L521" s="373"/>
      <c r="M521" s="373"/>
      <c r="N521" s="373"/>
      <c r="O521" s="373"/>
      <c r="P521" s="373"/>
      <c r="Q521" s="373"/>
      <c r="R521" s="373"/>
    </row>
    <row r="522" spans="1:20" ht="21.6" customHeight="1" x14ac:dyDescent="0.25">
      <c r="B522" s="942" t="str">
        <f>INDEX('훈련비용 조정내역표'!$C$10:$C$60,MATCH(F524,'훈련비용 조정내역표'!$B$10:$B$60,0),0)</f>
        <v>승인</v>
      </c>
      <c r="C522" s="942"/>
      <c r="D522" s="374"/>
      <c r="E522" s="375"/>
      <c r="F522" s="375"/>
      <c r="G522" s="376"/>
      <c r="H522" s="383" t="s">
        <v>247</v>
      </c>
      <c r="I522" s="378">
        <f>INDEX('훈련비용 조정내역표'!$G$10:$G$60,MATCH(F524,'훈련비용 조정내역표'!$B$10:$B$60,0),0)</f>
        <v>0</v>
      </c>
      <c r="J522" s="383" t="s">
        <v>248</v>
      </c>
      <c r="K522" s="605">
        <f>INT(IFERROR($J527/($B526*$E526*$B529),))</f>
        <v>0</v>
      </c>
      <c r="L522" s="435" t="e">
        <f>K522/$I522</f>
        <v>#DIV/0!</v>
      </c>
      <c r="M522" s="436" t="s">
        <v>249</v>
      </c>
      <c r="N522" s="605">
        <f>INT(IFERROR($N527/($D526*$G526*$D529),))</f>
        <v>0</v>
      </c>
      <c r="O522" s="435" t="e">
        <f>N522/$I522</f>
        <v>#DIV/0!</v>
      </c>
      <c r="P522" s="373"/>
      <c r="Q522" s="373"/>
      <c r="R522" s="373"/>
    </row>
    <row r="523" spans="1:20" ht="21.6" customHeight="1" x14ac:dyDescent="0.25">
      <c r="B523" s="379" t="s">
        <v>229</v>
      </c>
      <c r="C523" s="881" t="s">
        <v>230</v>
      </c>
      <c r="D523" s="881"/>
      <c r="E523" s="881"/>
      <c r="F523" s="377" t="s">
        <v>231</v>
      </c>
      <c r="G523" s="380" t="s">
        <v>233</v>
      </c>
      <c r="H523" s="943" t="s">
        <v>250</v>
      </c>
      <c r="I523" s="944"/>
      <c r="J523" s="944"/>
      <c r="K523" s="944"/>
      <c r="L523" s="944"/>
      <c r="M523" s="944"/>
      <c r="N523" s="944"/>
      <c r="O523" s="945"/>
      <c r="P523" s="373"/>
      <c r="Q523" s="373"/>
      <c r="R523" s="373"/>
    </row>
    <row r="524" spans="1:20" ht="21.6" customHeight="1" thickBot="1" x14ac:dyDescent="0.3">
      <c r="B524" s="621" t="str">
        <f>일반사항!$E$6</f>
        <v>부산</v>
      </c>
      <c r="C524" s="937">
        <f>일반사항!$E$7</f>
        <v>0</v>
      </c>
      <c r="D524" s="937"/>
      <c r="E524" s="937"/>
      <c r="F524" s="665">
        <f>'훈련비용 조정내역표'!$B$20</f>
        <v>11</v>
      </c>
      <c r="G524" s="381">
        <f>INDEX('훈련비용 조정내역표'!$H$10:$H$60,MATCH(F524,'훈련비용 조정내역표'!$B$10:$B$60,0),0)</f>
        <v>0</v>
      </c>
      <c r="H524" s="937">
        <f>INDEX('훈련비용 조정내역표'!$D$10:$D$60,MATCH(F524,'훈련비용 조정내역표'!$B$10:$B$60,0),0)</f>
        <v>0</v>
      </c>
      <c r="I524" s="937"/>
      <c r="J524" s="937"/>
      <c r="K524" s="937"/>
      <c r="L524" s="434" t="str">
        <f>IF(E526=G526,"◯ 적합","◯ 변경")</f>
        <v>◯ 적합</v>
      </c>
      <c r="M524" s="938">
        <f>INDEX('훈련비용 조정내역표'!$E$10:$E$60,MATCH(F524,'훈련비용 조정내역표'!$B$10:$B$60,0),0)</f>
        <v>0</v>
      </c>
      <c r="N524" s="938"/>
      <c r="O524" s="938"/>
      <c r="P524" s="373"/>
      <c r="Q524" s="373"/>
      <c r="R524" s="373"/>
    </row>
    <row r="525" spans="1:20" ht="21.6" customHeight="1" thickTop="1" x14ac:dyDescent="0.25">
      <c r="B525" s="939" t="s">
        <v>106</v>
      </c>
      <c r="C525" s="939"/>
      <c r="D525" s="939"/>
      <c r="E525" s="939" t="s">
        <v>163</v>
      </c>
      <c r="F525" s="939"/>
      <c r="G525" s="940"/>
      <c r="H525" s="941" t="s">
        <v>243</v>
      </c>
      <c r="I525" s="939"/>
      <c r="J525" s="939"/>
      <c r="K525" s="939"/>
      <c r="L525" s="939" t="s">
        <v>246</v>
      </c>
      <c r="M525" s="939"/>
      <c r="N525" s="939"/>
      <c r="O525" s="939"/>
      <c r="P525" s="373"/>
      <c r="Q525" s="373"/>
      <c r="R525" s="373"/>
      <c r="T525" s="382"/>
    </row>
    <row r="526" spans="1:20" ht="21.6" customHeight="1" x14ac:dyDescent="0.25">
      <c r="B526" s="915">
        <f>INDEX('훈련비용 조정내역표'!$O$10:$O$60,MATCH(F524,'훈련비용 조정내역표'!$B$10:$B$60,0),0)</f>
        <v>0</v>
      </c>
      <c r="C526" s="917" t="str">
        <f>IF(B526=D526,"◯ 적합","◯ 변경")</f>
        <v>◯ 적합</v>
      </c>
      <c r="D526" s="918">
        <f>INDEX('훈련비용 조정내역표'!$Y$10:$Y$60,MATCH(F524,'훈련비용 조정내역표'!$B$10:$B$60,0),0)</f>
        <v>0</v>
      </c>
      <c r="E526" s="915">
        <f>INDEX('훈련비용 조정내역표'!$N$10:$N$60,MATCH(F524,'훈련비용 조정내역표'!$B$10:$B$60,0),0)</f>
        <v>0</v>
      </c>
      <c r="F526" s="917" t="str">
        <f>IF(E526=G526,"◯ 적합","◯ 변경")</f>
        <v>◯ 적합</v>
      </c>
      <c r="G526" s="921">
        <f>INDEX('훈련비용 조정내역표'!$X$10:$X$60,MATCH(F524,'훈련비용 조정내역표'!$B$10:$B$60,0),0)</f>
        <v>0</v>
      </c>
      <c r="H526" s="934" t="s">
        <v>36</v>
      </c>
      <c r="I526" s="926"/>
      <c r="J526" s="935">
        <f>J527+J528+J529+J530</f>
        <v>0</v>
      </c>
      <c r="K526" s="935"/>
      <c r="L526" s="926" t="s">
        <v>36</v>
      </c>
      <c r="M526" s="926"/>
      <c r="N526" s="935">
        <f>N527+N528+N529+N530</f>
        <v>0</v>
      </c>
      <c r="O526" s="935"/>
      <c r="P526" s="373"/>
      <c r="Q526" s="373"/>
      <c r="R526" s="373"/>
      <c r="T526" s="382"/>
    </row>
    <row r="527" spans="1:20" ht="21.6" customHeight="1" x14ac:dyDescent="0.25">
      <c r="A527" s="371" t="str">
        <f>F524&amp;"훈련비금액"</f>
        <v>11훈련비금액</v>
      </c>
      <c r="B527" s="915"/>
      <c r="C527" s="917"/>
      <c r="D527" s="918"/>
      <c r="E527" s="915"/>
      <c r="F527" s="917"/>
      <c r="G527" s="921"/>
      <c r="H527" s="929" t="s">
        <v>263</v>
      </c>
      <c r="I527" s="932"/>
      <c r="J527" s="936">
        <f>E561</f>
        <v>0</v>
      </c>
      <c r="K527" s="936"/>
      <c r="L527" s="932" t="s">
        <v>263</v>
      </c>
      <c r="M527" s="932"/>
      <c r="N527" s="936">
        <f>L561</f>
        <v>0</v>
      </c>
      <c r="O527" s="936"/>
      <c r="P527" s="373"/>
      <c r="Q527" s="373"/>
      <c r="R527" s="373"/>
      <c r="T527" s="382"/>
    </row>
    <row r="528" spans="1:20" ht="21.6" customHeight="1" x14ac:dyDescent="0.25">
      <c r="A528" s="371" t="str">
        <f>F524&amp;"숙식비"</f>
        <v>11숙식비</v>
      </c>
      <c r="B528" s="926" t="s">
        <v>236</v>
      </c>
      <c r="C528" s="926"/>
      <c r="D528" s="926"/>
      <c r="E528" s="926" t="s">
        <v>237</v>
      </c>
      <c r="F528" s="926"/>
      <c r="G528" s="927"/>
      <c r="H528" s="928" t="s">
        <v>342</v>
      </c>
      <c r="I528" s="384" t="s">
        <v>244</v>
      </c>
      <c r="J528" s="923">
        <f>E562</f>
        <v>0</v>
      </c>
      <c r="K528" s="923"/>
      <c r="L528" s="931" t="s">
        <v>342</v>
      </c>
      <c r="M528" s="384" t="s">
        <v>244</v>
      </c>
      <c r="N528" s="914">
        <f>L562</f>
        <v>0</v>
      </c>
      <c r="O528" s="914"/>
      <c r="P528" s="373"/>
      <c r="Q528" s="373"/>
      <c r="R528" s="373"/>
      <c r="T528" s="382"/>
    </row>
    <row r="529" spans="1:20" ht="21.6" customHeight="1" x14ac:dyDescent="0.25">
      <c r="A529" s="371" t="str">
        <f>F524&amp;"식비"</f>
        <v>11식비</v>
      </c>
      <c r="B529" s="915">
        <f>INDEX('훈련비용 조정내역표'!$M$10:$M$60,MATCH(F524,'훈련비용 조정내역표'!$B$10:$B$60,0),0)</f>
        <v>0</v>
      </c>
      <c r="C529" s="917" t="str">
        <f>IF(B529=D529,"◯ 적합","◯ 변경")</f>
        <v>◯ 적합</v>
      </c>
      <c r="D529" s="918">
        <f>INDEX('훈련비용 조정내역표'!$W$10:$W$60,MATCH(F524,'훈련비용 조정내역표'!$B$10:$B$60,0),0)</f>
        <v>0</v>
      </c>
      <c r="E529" s="920">
        <f>INDEX('훈련비용 조정내역표'!$J$10:$J$60,MATCH(F524,'훈련비용 조정내역표'!$B$10:$B$60,0),0)</f>
        <v>0</v>
      </c>
      <c r="F529" s="917" t="str">
        <f>IF(E529=G529,"◯ 적합","◯ 변경")</f>
        <v>◯ 적합</v>
      </c>
      <c r="G529" s="921">
        <f>INDEX('훈련비용 조정내역표'!$K$10:$K$60,MATCH(F524,'훈련비용 조정내역표'!$B$10:$B$60,0),0)</f>
        <v>0</v>
      </c>
      <c r="H529" s="929"/>
      <c r="I529" s="384" t="s">
        <v>199</v>
      </c>
      <c r="J529" s="923">
        <f>E563</f>
        <v>0</v>
      </c>
      <c r="K529" s="923"/>
      <c r="L529" s="932"/>
      <c r="M529" s="384" t="s">
        <v>199</v>
      </c>
      <c r="N529" s="914">
        <f>L563</f>
        <v>0</v>
      </c>
      <c r="O529" s="914"/>
      <c r="P529" s="373"/>
      <c r="Q529" s="373"/>
      <c r="R529" s="373"/>
      <c r="T529" s="382"/>
    </row>
    <row r="530" spans="1:20" ht="21.6" customHeight="1" thickBot="1" x14ac:dyDescent="0.3">
      <c r="A530" s="371" t="str">
        <f>F524&amp;"수당 등"</f>
        <v>11수당 등</v>
      </c>
      <c r="B530" s="916"/>
      <c r="C530" s="917"/>
      <c r="D530" s="919"/>
      <c r="E530" s="916"/>
      <c r="F530" s="917"/>
      <c r="G530" s="922"/>
      <c r="H530" s="930"/>
      <c r="I530" s="385" t="s">
        <v>245</v>
      </c>
      <c r="J530" s="924">
        <f>E564</f>
        <v>0</v>
      </c>
      <c r="K530" s="924"/>
      <c r="L530" s="933"/>
      <c r="M530" s="385" t="s">
        <v>245</v>
      </c>
      <c r="N530" s="925">
        <f>L564</f>
        <v>0</v>
      </c>
      <c r="O530" s="925"/>
      <c r="P530" s="373"/>
      <c r="Q530" s="373"/>
      <c r="R530" s="373"/>
      <c r="T530" s="382"/>
    </row>
    <row r="531" spans="1:20" ht="21.6" customHeight="1" thickTop="1" thickBot="1" x14ac:dyDescent="0.3">
      <c r="B531" s="883" t="s">
        <v>238</v>
      </c>
      <c r="C531" s="883"/>
      <c r="D531" s="386">
        <f>INDEX('훈련비용 조정내역표'!$L$10:$L$60,MATCH(F524,'훈련비용 조정내역표'!$B$10:$B$60,0),0)</f>
        <v>0</v>
      </c>
      <c r="E531" s="883" t="s">
        <v>239</v>
      </c>
      <c r="F531" s="883"/>
      <c r="G531" s="387">
        <f>INDEX('훈련비용 조정내역표'!$V$10:$V$60,MATCH(F524,'훈련비용 조정내역표'!$B$10:$B$60,0),0)</f>
        <v>0</v>
      </c>
      <c r="H531" s="884" t="s">
        <v>240</v>
      </c>
      <c r="I531" s="884"/>
      <c r="J531" s="388" t="s">
        <v>241</v>
      </c>
      <c r="K531" s="389"/>
      <c r="L531" s="388" t="s">
        <v>242</v>
      </c>
      <c r="M531" s="390"/>
      <c r="N531" s="885"/>
      <c r="O531" s="885"/>
      <c r="P531" s="373"/>
      <c r="Q531" s="373"/>
      <c r="R531" s="373"/>
      <c r="T531" s="382"/>
    </row>
    <row r="532" spans="1:20" ht="21.6" customHeight="1" thickTop="1" x14ac:dyDescent="0.25">
      <c r="B532" s="886" t="s">
        <v>174</v>
      </c>
      <c r="C532" s="889" t="s">
        <v>175</v>
      </c>
      <c r="D532" s="890"/>
      <c r="E532" s="895" t="s">
        <v>251</v>
      </c>
      <c r="F532" s="896"/>
      <c r="G532" s="896"/>
      <c r="H532" s="896"/>
      <c r="I532" s="897" t="s">
        <v>252</v>
      </c>
      <c r="J532" s="898"/>
      <c r="K532" s="899"/>
      <c r="L532" s="906" t="s">
        <v>253</v>
      </c>
      <c r="M532" s="907"/>
      <c r="N532" s="907"/>
      <c r="O532" s="908"/>
      <c r="P532" s="382"/>
    </row>
    <row r="533" spans="1:20" ht="21.6" customHeight="1" x14ac:dyDescent="0.25">
      <c r="B533" s="887"/>
      <c r="C533" s="891"/>
      <c r="D533" s="892"/>
      <c r="E533" s="909" t="s">
        <v>176</v>
      </c>
      <c r="F533" s="911" t="s">
        <v>177</v>
      </c>
      <c r="G533" s="912"/>
      <c r="H533" s="913"/>
      <c r="I533" s="900"/>
      <c r="J533" s="901"/>
      <c r="K533" s="902"/>
      <c r="L533" s="909" t="s">
        <v>176</v>
      </c>
      <c r="M533" s="911" t="s">
        <v>177</v>
      </c>
      <c r="N533" s="912"/>
      <c r="O533" s="913"/>
      <c r="P533" s="382"/>
    </row>
    <row r="534" spans="1:20" ht="21.6" customHeight="1" x14ac:dyDescent="0.25">
      <c r="B534" s="888"/>
      <c r="C534" s="893"/>
      <c r="D534" s="894"/>
      <c r="E534" s="910"/>
      <c r="F534" s="392" t="s">
        <v>134</v>
      </c>
      <c r="G534" s="392" t="s">
        <v>195</v>
      </c>
      <c r="H534" s="392" t="s">
        <v>136</v>
      </c>
      <c r="I534" s="903"/>
      <c r="J534" s="904"/>
      <c r="K534" s="905"/>
      <c r="L534" s="910"/>
      <c r="M534" s="392" t="s">
        <v>134</v>
      </c>
      <c r="N534" s="392" t="s">
        <v>195</v>
      </c>
      <c r="O534" s="392" t="s">
        <v>136</v>
      </c>
      <c r="P534" s="382"/>
    </row>
    <row r="535" spans="1:20" ht="18.600000000000001" customHeight="1" x14ac:dyDescent="0.25">
      <c r="A535" s="451" t="s">
        <v>114</v>
      </c>
      <c r="B535" s="393" t="s">
        <v>114</v>
      </c>
      <c r="C535" s="880" t="s">
        <v>180</v>
      </c>
      <c r="D535" s="878"/>
      <c r="E535" s="613">
        <f>F535*G535*H535</f>
        <v>0</v>
      </c>
      <c r="F535" s="395"/>
      <c r="G535" s="395"/>
      <c r="H535" s="394">
        <f>B526</f>
        <v>0</v>
      </c>
      <c r="I535" s="396">
        <f>L535-E535</f>
        <v>0</v>
      </c>
      <c r="J535" s="397"/>
      <c r="K535" s="398"/>
      <c r="L535" s="613">
        <f>M535*N535*O535</f>
        <v>0</v>
      </c>
      <c r="M535" s="399"/>
      <c r="N535" s="399"/>
      <c r="O535" s="394">
        <f>D526</f>
        <v>0</v>
      </c>
      <c r="P535" s="382"/>
    </row>
    <row r="536" spans="1:20" ht="18.600000000000001" customHeight="1" x14ac:dyDescent="0.25">
      <c r="A536" s="451" t="s">
        <v>164</v>
      </c>
      <c r="B536" s="881" t="s">
        <v>164</v>
      </c>
      <c r="C536" s="876" t="s">
        <v>178</v>
      </c>
      <c r="D536" s="877"/>
      <c r="E536" s="400">
        <f>SUM(E537:E540)</f>
        <v>0</v>
      </c>
      <c r="F536" s="401"/>
      <c r="G536" s="402"/>
      <c r="H536" s="402"/>
      <c r="I536" s="396"/>
      <c r="J536" s="403"/>
      <c r="K536" s="404"/>
      <c r="L536" s="400">
        <f>SUM(L537:L540)</f>
        <v>0</v>
      </c>
      <c r="M536" s="401"/>
      <c r="N536" s="402"/>
      <c r="O536" s="402"/>
      <c r="P536" s="382"/>
    </row>
    <row r="537" spans="1:20" ht="18.600000000000001" customHeight="1" x14ac:dyDescent="0.25">
      <c r="A537" s="451"/>
      <c r="B537" s="881"/>
      <c r="C537" s="874" t="s">
        <v>181</v>
      </c>
      <c r="D537" s="882"/>
      <c r="E537" s="394">
        <f t="shared" ref="E537:E540" si="189">F537*G537*H537</f>
        <v>0</v>
      </c>
      <c r="F537" s="395"/>
      <c r="G537" s="395"/>
      <c r="H537" s="394">
        <f>H535</f>
        <v>0</v>
      </c>
      <c r="I537" s="396">
        <f t="shared" ref="I537:I541" si="190">L537-E537</f>
        <v>0</v>
      </c>
      <c r="J537" s="397"/>
      <c r="K537" s="398"/>
      <c r="L537" s="394">
        <f t="shared" ref="L537:L541" si="191">M537*N537*O537</f>
        <v>0</v>
      </c>
      <c r="M537" s="399"/>
      <c r="N537" s="399"/>
      <c r="O537" s="394">
        <f>O535</f>
        <v>0</v>
      </c>
      <c r="P537" s="382"/>
    </row>
    <row r="538" spans="1:20" ht="18.600000000000001" customHeight="1" x14ac:dyDescent="0.25">
      <c r="A538" s="451"/>
      <c r="B538" s="881"/>
      <c r="C538" s="874" t="s">
        <v>181</v>
      </c>
      <c r="D538" s="882"/>
      <c r="E538" s="394">
        <f t="shared" si="189"/>
        <v>0</v>
      </c>
      <c r="F538" s="395"/>
      <c r="G538" s="395"/>
      <c r="H538" s="394">
        <f>H535</f>
        <v>0</v>
      </c>
      <c r="I538" s="396">
        <f t="shared" si="190"/>
        <v>0</v>
      </c>
      <c r="J538" s="397"/>
      <c r="K538" s="398"/>
      <c r="L538" s="394">
        <f t="shared" si="191"/>
        <v>0</v>
      </c>
      <c r="M538" s="399"/>
      <c r="N538" s="399"/>
      <c r="O538" s="394">
        <f>O535</f>
        <v>0</v>
      </c>
      <c r="P538" s="382"/>
    </row>
    <row r="539" spans="1:20" ht="18.600000000000001" customHeight="1" x14ac:dyDescent="0.25">
      <c r="A539" s="451"/>
      <c r="B539" s="881"/>
      <c r="C539" s="874" t="s">
        <v>182</v>
      </c>
      <c r="D539" s="867"/>
      <c r="E539" s="394">
        <f t="shared" si="189"/>
        <v>0</v>
      </c>
      <c r="F539" s="395"/>
      <c r="G539" s="395"/>
      <c r="H539" s="394">
        <f>H535</f>
        <v>0</v>
      </c>
      <c r="I539" s="396">
        <f t="shared" si="190"/>
        <v>0</v>
      </c>
      <c r="J539" s="397"/>
      <c r="K539" s="398"/>
      <c r="L539" s="394">
        <f t="shared" si="191"/>
        <v>0</v>
      </c>
      <c r="M539" s="399"/>
      <c r="N539" s="399"/>
      <c r="O539" s="394">
        <f>O535</f>
        <v>0</v>
      </c>
      <c r="P539" s="382"/>
    </row>
    <row r="540" spans="1:20" ht="18.600000000000001" customHeight="1" x14ac:dyDescent="0.25">
      <c r="A540" s="451"/>
      <c r="B540" s="881"/>
      <c r="C540" s="874" t="s">
        <v>182</v>
      </c>
      <c r="D540" s="867"/>
      <c r="E540" s="394">
        <f t="shared" si="189"/>
        <v>0</v>
      </c>
      <c r="F540" s="395"/>
      <c r="G540" s="395"/>
      <c r="H540" s="394">
        <f>H535</f>
        <v>0</v>
      </c>
      <c r="I540" s="396">
        <f t="shared" si="190"/>
        <v>0</v>
      </c>
      <c r="J540" s="397"/>
      <c r="K540" s="398"/>
      <c r="L540" s="394">
        <f t="shared" si="191"/>
        <v>0</v>
      </c>
      <c r="M540" s="399"/>
      <c r="N540" s="399"/>
      <c r="O540" s="394">
        <f>O535</f>
        <v>0</v>
      </c>
      <c r="P540" s="382"/>
    </row>
    <row r="541" spans="1:20" ht="18.600000000000001" customHeight="1" x14ac:dyDescent="0.25">
      <c r="A541" s="451" t="s">
        <v>165</v>
      </c>
      <c r="B541" s="405" t="s">
        <v>165</v>
      </c>
      <c r="C541" s="874" t="s">
        <v>183</v>
      </c>
      <c r="D541" s="867"/>
      <c r="E541" s="394">
        <f>F541*G541*H541</f>
        <v>0</v>
      </c>
      <c r="F541" s="395"/>
      <c r="G541" s="395"/>
      <c r="H541" s="394">
        <f>H535</f>
        <v>0</v>
      </c>
      <c r="I541" s="396">
        <f t="shared" si="190"/>
        <v>0</v>
      </c>
      <c r="J541" s="397"/>
      <c r="K541" s="398"/>
      <c r="L541" s="394">
        <f t="shared" si="191"/>
        <v>0</v>
      </c>
      <c r="M541" s="399"/>
      <c r="N541" s="399"/>
      <c r="O541" s="394">
        <f>O535</f>
        <v>0</v>
      </c>
      <c r="P541" s="382"/>
    </row>
    <row r="542" spans="1:20" ht="18.600000000000001" customHeight="1" x14ac:dyDescent="0.25">
      <c r="A542" s="451" t="s">
        <v>166</v>
      </c>
      <c r="B542" s="875" t="s">
        <v>166</v>
      </c>
      <c r="C542" s="876" t="s">
        <v>178</v>
      </c>
      <c r="D542" s="877"/>
      <c r="E542" s="400">
        <f>SUM(E543:E545)</f>
        <v>0</v>
      </c>
      <c r="F542" s="401"/>
      <c r="G542" s="402"/>
      <c r="H542" s="402"/>
      <c r="I542" s="406"/>
      <c r="J542" s="403"/>
      <c r="K542" s="404"/>
      <c r="L542" s="400">
        <f>SUM(L543:L545)</f>
        <v>0</v>
      </c>
      <c r="M542" s="401"/>
      <c r="N542" s="402"/>
      <c r="O542" s="402"/>
      <c r="P542" s="382"/>
    </row>
    <row r="543" spans="1:20" ht="18.600000000000001" customHeight="1" x14ac:dyDescent="0.25">
      <c r="A543" s="451"/>
      <c r="B543" s="879"/>
      <c r="C543" s="866" t="s">
        <v>184</v>
      </c>
      <c r="D543" s="867"/>
      <c r="E543" s="394">
        <f>F543*G543*H543</f>
        <v>0</v>
      </c>
      <c r="F543" s="395"/>
      <c r="G543" s="395"/>
      <c r="H543" s="394">
        <f>H535</f>
        <v>0</v>
      </c>
      <c r="I543" s="396">
        <f t="shared" ref="I543:I546" si="192">L543-E543</f>
        <v>0</v>
      </c>
      <c r="J543" s="397"/>
      <c r="K543" s="398"/>
      <c r="L543" s="394">
        <f t="shared" ref="L543:L546" si="193">M543*N543*O543</f>
        <v>0</v>
      </c>
      <c r="M543" s="399"/>
      <c r="N543" s="399"/>
      <c r="O543" s="394">
        <f>O535</f>
        <v>0</v>
      </c>
      <c r="P543" s="382"/>
    </row>
    <row r="544" spans="1:20" ht="18.600000000000001" customHeight="1" x14ac:dyDescent="0.25">
      <c r="A544" s="451"/>
      <c r="B544" s="879"/>
      <c r="C544" s="866" t="s">
        <v>185</v>
      </c>
      <c r="D544" s="867"/>
      <c r="E544" s="394">
        <f t="shared" ref="E544:E545" si="194">F544*G544*H544</f>
        <v>0</v>
      </c>
      <c r="F544" s="395"/>
      <c r="G544" s="395"/>
      <c r="H544" s="394">
        <f>H535</f>
        <v>0</v>
      </c>
      <c r="I544" s="396">
        <f t="shared" si="192"/>
        <v>0</v>
      </c>
      <c r="J544" s="397"/>
      <c r="K544" s="398"/>
      <c r="L544" s="394">
        <f t="shared" si="193"/>
        <v>0</v>
      </c>
      <c r="M544" s="399"/>
      <c r="N544" s="399"/>
      <c r="O544" s="394">
        <f>O535</f>
        <v>0</v>
      </c>
      <c r="P544" s="382"/>
    </row>
    <row r="545" spans="1:17" ht="18.600000000000001" customHeight="1" x14ac:dyDescent="0.25">
      <c r="A545" s="451"/>
      <c r="B545" s="879"/>
      <c r="C545" s="866" t="s">
        <v>179</v>
      </c>
      <c r="D545" s="867"/>
      <c r="E545" s="394">
        <f t="shared" si="194"/>
        <v>0</v>
      </c>
      <c r="F545" s="395"/>
      <c r="G545" s="395"/>
      <c r="H545" s="394">
        <f>H535</f>
        <v>0</v>
      </c>
      <c r="I545" s="396">
        <f t="shared" si="192"/>
        <v>0</v>
      </c>
      <c r="J545" s="397"/>
      <c r="K545" s="398"/>
      <c r="L545" s="394">
        <f t="shared" si="193"/>
        <v>0</v>
      </c>
      <c r="M545" s="399"/>
      <c r="N545" s="399"/>
      <c r="O545" s="394">
        <f>O535</f>
        <v>0</v>
      </c>
      <c r="P545" s="382"/>
    </row>
    <row r="546" spans="1:17" ht="18.600000000000001" customHeight="1" x14ac:dyDescent="0.25">
      <c r="A546" s="451" t="s">
        <v>167</v>
      </c>
      <c r="B546" s="407" t="s">
        <v>167</v>
      </c>
      <c r="C546" s="874" t="s">
        <v>186</v>
      </c>
      <c r="D546" s="867"/>
      <c r="E546" s="394">
        <f>F546*G546*H546</f>
        <v>0</v>
      </c>
      <c r="F546" s="395"/>
      <c r="G546" s="395"/>
      <c r="H546" s="394">
        <f>H535</f>
        <v>0</v>
      </c>
      <c r="I546" s="396">
        <f t="shared" si="192"/>
        <v>0</v>
      </c>
      <c r="J546" s="397"/>
      <c r="K546" s="398"/>
      <c r="L546" s="394">
        <f t="shared" si="193"/>
        <v>0</v>
      </c>
      <c r="M546" s="399"/>
      <c r="N546" s="399"/>
      <c r="O546" s="394">
        <f>O535</f>
        <v>0</v>
      </c>
      <c r="P546" s="382"/>
    </row>
    <row r="547" spans="1:17" ht="18.600000000000001" customHeight="1" x14ac:dyDescent="0.25">
      <c r="A547" s="451" t="s">
        <v>168</v>
      </c>
      <c r="B547" s="875" t="s">
        <v>168</v>
      </c>
      <c r="C547" s="876" t="s">
        <v>178</v>
      </c>
      <c r="D547" s="877"/>
      <c r="E547" s="400">
        <f>SUM(E548:E550)</f>
        <v>0</v>
      </c>
      <c r="F547" s="401"/>
      <c r="G547" s="402"/>
      <c r="H547" s="402"/>
      <c r="I547" s="406"/>
      <c r="J547" s="403"/>
      <c r="K547" s="404"/>
      <c r="L547" s="400">
        <f>SUM(L548:L550)</f>
        <v>0</v>
      </c>
      <c r="M547" s="401"/>
      <c r="N547" s="402"/>
      <c r="O547" s="402"/>
      <c r="P547" s="382"/>
    </row>
    <row r="548" spans="1:17" ht="18.600000000000001" customHeight="1" x14ac:dyDescent="0.25">
      <c r="A548" s="451"/>
      <c r="B548" s="875"/>
      <c r="C548" s="866" t="s">
        <v>187</v>
      </c>
      <c r="D548" s="867"/>
      <c r="E548" s="394">
        <f t="shared" ref="E548:E550" si="195">F548*G548*H548</f>
        <v>0</v>
      </c>
      <c r="F548" s="395"/>
      <c r="G548" s="395"/>
      <c r="H548" s="394">
        <f>H535</f>
        <v>0</v>
      </c>
      <c r="I548" s="396">
        <f t="shared" ref="I548:I551" si="196">L548-E548</f>
        <v>0</v>
      </c>
      <c r="J548" s="397"/>
      <c r="K548" s="398"/>
      <c r="L548" s="394">
        <f t="shared" ref="L548:L551" si="197">M548*N548*O548</f>
        <v>0</v>
      </c>
      <c r="M548" s="399"/>
      <c r="N548" s="399"/>
      <c r="O548" s="394">
        <f>O535</f>
        <v>0</v>
      </c>
      <c r="P548" s="382"/>
    </row>
    <row r="549" spans="1:17" ht="18.600000000000001" customHeight="1" x14ac:dyDescent="0.25">
      <c r="A549" s="451"/>
      <c r="B549" s="875"/>
      <c r="C549" s="866" t="s">
        <v>188</v>
      </c>
      <c r="D549" s="867"/>
      <c r="E549" s="394">
        <f t="shared" si="195"/>
        <v>0</v>
      </c>
      <c r="F549" s="395"/>
      <c r="G549" s="395"/>
      <c r="H549" s="394">
        <f>H535</f>
        <v>0</v>
      </c>
      <c r="I549" s="396">
        <f t="shared" si="196"/>
        <v>0</v>
      </c>
      <c r="J549" s="397"/>
      <c r="K549" s="398"/>
      <c r="L549" s="394">
        <f t="shared" si="197"/>
        <v>0</v>
      </c>
      <c r="M549" s="399"/>
      <c r="N549" s="399"/>
      <c r="O549" s="394">
        <f>O535</f>
        <v>0</v>
      </c>
      <c r="P549" s="382"/>
    </row>
    <row r="550" spans="1:17" ht="18.600000000000001" customHeight="1" x14ac:dyDescent="0.25">
      <c r="A550" s="451"/>
      <c r="B550" s="875"/>
      <c r="C550" s="866" t="s">
        <v>179</v>
      </c>
      <c r="D550" s="867"/>
      <c r="E550" s="394">
        <f t="shared" si="195"/>
        <v>0</v>
      </c>
      <c r="F550" s="395"/>
      <c r="G550" s="395"/>
      <c r="H550" s="394">
        <f>H535</f>
        <v>0</v>
      </c>
      <c r="I550" s="396">
        <f t="shared" si="196"/>
        <v>0</v>
      </c>
      <c r="J550" s="397"/>
      <c r="K550" s="398"/>
      <c r="L550" s="394">
        <f t="shared" si="197"/>
        <v>0</v>
      </c>
      <c r="M550" s="399"/>
      <c r="N550" s="399"/>
      <c r="O550" s="394">
        <f>O535</f>
        <v>0</v>
      </c>
      <c r="P550" s="382"/>
    </row>
    <row r="551" spans="1:17" ht="18.600000000000001" customHeight="1" x14ac:dyDescent="0.25">
      <c r="A551" s="451" t="s">
        <v>169</v>
      </c>
      <c r="B551" s="405" t="s">
        <v>169</v>
      </c>
      <c r="C551" s="874" t="s">
        <v>189</v>
      </c>
      <c r="D551" s="867"/>
      <c r="E551" s="394">
        <f>F551*G551*H551</f>
        <v>0</v>
      </c>
      <c r="F551" s="395"/>
      <c r="G551" s="395"/>
      <c r="H551" s="394">
        <f>H535</f>
        <v>0</v>
      </c>
      <c r="I551" s="396">
        <f t="shared" si="196"/>
        <v>0</v>
      </c>
      <c r="J551" s="397"/>
      <c r="K551" s="398"/>
      <c r="L551" s="394">
        <f t="shared" si="197"/>
        <v>0</v>
      </c>
      <c r="M551" s="399"/>
      <c r="N551" s="399"/>
      <c r="O551" s="394">
        <f>O535</f>
        <v>0</v>
      </c>
      <c r="P551" s="382"/>
    </row>
    <row r="552" spans="1:17" ht="18.600000000000001" customHeight="1" x14ac:dyDescent="0.25">
      <c r="A552" s="451" t="s">
        <v>170</v>
      </c>
      <c r="B552" s="875" t="s">
        <v>170</v>
      </c>
      <c r="C552" s="876" t="s">
        <v>178</v>
      </c>
      <c r="D552" s="877"/>
      <c r="E552" s="400">
        <f>SUM(E553:E554)</f>
        <v>0</v>
      </c>
      <c r="F552" s="401"/>
      <c r="G552" s="402"/>
      <c r="H552" s="402"/>
      <c r="I552" s="406"/>
      <c r="J552" s="403"/>
      <c r="K552" s="404"/>
      <c r="L552" s="400">
        <f>SUM(L553:L554)</f>
        <v>0</v>
      </c>
      <c r="M552" s="401"/>
      <c r="N552" s="402"/>
      <c r="O552" s="402"/>
      <c r="P552" s="382"/>
    </row>
    <row r="553" spans="1:17" ht="18.600000000000001" customHeight="1" x14ac:dyDescent="0.25">
      <c r="A553" s="451"/>
      <c r="B553" s="878"/>
      <c r="C553" s="874" t="s">
        <v>170</v>
      </c>
      <c r="D553" s="867"/>
      <c r="E553" s="394">
        <f t="shared" ref="E553" si="198">F553*G553*H553</f>
        <v>0</v>
      </c>
      <c r="F553" s="395"/>
      <c r="G553" s="395"/>
      <c r="H553" s="394">
        <f>H535</f>
        <v>0</v>
      </c>
      <c r="I553" s="396">
        <f t="shared" ref="I553:I555" si="199">L553-E553</f>
        <v>0</v>
      </c>
      <c r="J553" s="397"/>
      <c r="K553" s="398"/>
      <c r="L553" s="394">
        <f t="shared" ref="L553:L555" si="200">M553*N553*O553</f>
        <v>0</v>
      </c>
      <c r="M553" s="399"/>
      <c r="N553" s="399"/>
      <c r="O553" s="394">
        <f>O535</f>
        <v>0</v>
      </c>
      <c r="P553" s="382"/>
    </row>
    <row r="554" spans="1:17" ht="18.600000000000001" customHeight="1" x14ac:dyDescent="0.25">
      <c r="A554" s="451"/>
      <c r="B554" s="878"/>
      <c r="C554" s="874" t="s">
        <v>190</v>
      </c>
      <c r="D554" s="867"/>
      <c r="E554" s="394">
        <f>F554*G554*H554</f>
        <v>0</v>
      </c>
      <c r="F554" s="395"/>
      <c r="G554" s="395"/>
      <c r="H554" s="394">
        <f>H535</f>
        <v>0</v>
      </c>
      <c r="I554" s="396">
        <f t="shared" si="199"/>
        <v>0</v>
      </c>
      <c r="J554" s="397"/>
      <c r="K554" s="398"/>
      <c r="L554" s="394">
        <f t="shared" si="200"/>
        <v>0</v>
      </c>
      <c r="M554" s="399"/>
      <c r="N554" s="399"/>
      <c r="O554" s="394">
        <f>O535</f>
        <v>0</v>
      </c>
      <c r="P554" s="382"/>
    </row>
    <row r="555" spans="1:17" ht="18.600000000000001" customHeight="1" x14ac:dyDescent="0.25">
      <c r="A555" s="451" t="s">
        <v>171</v>
      </c>
      <c r="B555" s="405" t="s">
        <v>171</v>
      </c>
      <c r="C555" s="874" t="s">
        <v>191</v>
      </c>
      <c r="D555" s="867"/>
      <c r="E555" s="394">
        <f>F555*G555*H555</f>
        <v>0</v>
      </c>
      <c r="F555" s="395"/>
      <c r="G555" s="395"/>
      <c r="H555" s="394">
        <f>H535</f>
        <v>0</v>
      </c>
      <c r="I555" s="396">
        <f t="shared" si="199"/>
        <v>0</v>
      </c>
      <c r="J555" s="397"/>
      <c r="K555" s="398"/>
      <c r="L555" s="394">
        <f t="shared" si="200"/>
        <v>0</v>
      </c>
      <c r="M555" s="399"/>
      <c r="N555" s="399"/>
      <c r="O555" s="394">
        <f>O535</f>
        <v>0</v>
      </c>
      <c r="P555" s="382"/>
      <c r="Q555" s="371" t="s">
        <v>256</v>
      </c>
    </row>
    <row r="556" spans="1:17" ht="18.600000000000001" customHeight="1" x14ac:dyDescent="0.25">
      <c r="A556" s="451" t="s">
        <v>172</v>
      </c>
      <c r="B556" s="875" t="s">
        <v>172</v>
      </c>
      <c r="C556" s="876" t="s">
        <v>178</v>
      </c>
      <c r="D556" s="877"/>
      <c r="E556" s="400">
        <f>SUM(E557:E559)</f>
        <v>0</v>
      </c>
      <c r="F556" s="401"/>
      <c r="G556" s="402"/>
      <c r="H556" s="402"/>
      <c r="I556" s="406"/>
      <c r="J556" s="403"/>
      <c r="K556" s="404"/>
      <c r="L556" s="400">
        <f>SUM(L557:L559)</f>
        <v>0</v>
      </c>
      <c r="M556" s="401"/>
      <c r="N556" s="402"/>
      <c r="O556" s="402"/>
      <c r="P556" s="382"/>
    </row>
    <row r="557" spans="1:17" ht="18.600000000000001" customHeight="1" x14ac:dyDescent="0.25">
      <c r="A557" s="451"/>
      <c r="B557" s="875"/>
      <c r="C557" s="866" t="s">
        <v>192</v>
      </c>
      <c r="D557" s="867"/>
      <c r="E557" s="394">
        <f t="shared" ref="E557:E559" si="201">F557*G557*H557</f>
        <v>0</v>
      </c>
      <c r="F557" s="395"/>
      <c r="G557" s="395"/>
      <c r="H557" s="394">
        <f>H535</f>
        <v>0</v>
      </c>
      <c r="I557" s="396">
        <f t="shared" ref="I557:I560" si="202">L557-E557</f>
        <v>0</v>
      </c>
      <c r="J557" s="397"/>
      <c r="K557" s="398"/>
      <c r="L557" s="394">
        <f t="shared" ref="L557:L560" si="203">M557*N557*O557</f>
        <v>0</v>
      </c>
      <c r="M557" s="399"/>
      <c r="N557" s="399"/>
      <c r="O557" s="394">
        <f>O535</f>
        <v>0</v>
      </c>
      <c r="P557" s="382"/>
    </row>
    <row r="558" spans="1:17" ht="18.600000000000001" customHeight="1" x14ac:dyDescent="0.25">
      <c r="A558" s="451"/>
      <c r="B558" s="875"/>
      <c r="C558" s="866" t="s">
        <v>193</v>
      </c>
      <c r="D558" s="867"/>
      <c r="E558" s="394">
        <f t="shared" si="201"/>
        <v>0</v>
      </c>
      <c r="F558" s="395"/>
      <c r="G558" s="395"/>
      <c r="H558" s="394">
        <f>H535</f>
        <v>0</v>
      </c>
      <c r="I558" s="396">
        <f t="shared" si="202"/>
        <v>0</v>
      </c>
      <c r="J558" s="397"/>
      <c r="K558" s="398"/>
      <c r="L558" s="394">
        <f t="shared" si="203"/>
        <v>0</v>
      </c>
      <c r="M558" s="399"/>
      <c r="N558" s="399"/>
      <c r="O558" s="394">
        <f>O535</f>
        <v>0</v>
      </c>
      <c r="P558" s="382"/>
    </row>
    <row r="559" spans="1:17" ht="18.600000000000001" customHeight="1" x14ac:dyDescent="0.25">
      <c r="A559" s="451"/>
      <c r="B559" s="875"/>
      <c r="C559" s="866" t="s">
        <v>179</v>
      </c>
      <c r="D559" s="867"/>
      <c r="E559" s="394">
        <f t="shared" si="201"/>
        <v>0</v>
      </c>
      <c r="F559" s="395"/>
      <c r="G559" s="395"/>
      <c r="H559" s="394">
        <f>H535</f>
        <v>0</v>
      </c>
      <c r="I559" s="396">
        <f t="shared" si="202"/>
        <v>0</v>
      </c>
      <c r="J559" s="397"/>
      <c r="K559" s="398"/>
      <c r="L559" s="394">
        <f t="shared" si="203"/>
        <v>0</v>
      </c>
      <c r="M559" s="399"/>
      <c r="N559" s="399"/>
      <c r="O559" s="394">
        <f>O535</f>
        <v>0</v>
      </c>
      <c r="P559" s="382"/>
    </row>
    <row r="560" spans="1:17" ht="18.600000000000001" customHeight="1" x14ac:dyDescent="0.25">
      <c r="A560" s="451" t="s">
        <v>173</v>
      </c>
      <c r="B560" s="405" t="s">
        <v>173</v>
      </c>
      <c r="C560" s="866" t="s">
        <v>194</v>
      </c>
      <c r="D560" s="867"/>
      <c r="E560" s="394">
        <f>F560*G560*H560</f>
        <v>0</v>
      </c>
      <c r="F560" s="395"/>
      <c r="G560" s="395"/>
      <c r="H560" s="394">
        <f>H535</f>
        <v>0</v>
      </c>
      <c r="I560" s="396">
        <f t="shared" si="202"/>
        <v>0</v>
      </c>
      <c r="J560" s="397"/>
      <c r="K560" s="398"/>
      <c r="L560" s="394">
        <f t="shared" si="203"/>
        <v>0</v>
      </c>
      <c r="M560" s="399"/>
      <c r="N560" s="399"/>
      <c r="O560" s="394">
        <f>O535</f>
        <v>0</v>
      </c>
      <c r="P560" s="382"/>
    </row>
    <row r="561" spans="2:18" s="415" customFormat="1" ht="18.600000000000001" customHeight="1" x14ac:dyDescent="0.25">
      <c r="B561" s="868" t="s">
        <v>196</v>
      </c>
      <c r="C561" s="869"/>
      <c r="D561" s="870"/>
      <c r="E561" s="408">
        <f>SUM(E535,E536,E541,E542,E546,E547,E551,E552,E555,E556,E560)</f>
        <v>0</v>
      </c>
      <c r="F561" s="401"/>
      <c r="G561" s="409"/>
      <c r="H561" s="410"/>
      <c r="I561" s="411"/>
      <c r="J561" s="412"/>
      <c r="K561" s="413"/>
      <c r="L561" s="408">
        <f>SUM(L535,L536,L541,L542,L546,L547,L551,L552,L555,L556,L560)</f>
        <v>0</v>
      </c>
      <c r="M561" s="401"/>
      <c r="N561" s="409"/>
      <c r="O561" s="410"/>
      <c r="P561" s="414"/>
    </row>
    <row r="562" spans="2:18" ht="16.8" customHeight="1" outlineLevel="1" x14ac:dyDescent="0.25">
      <c r="B562" s="871" t="s">
        <v>264</v>
      </c>
      <c r="C562" s="872" t="s">
        <v>201</v>
      </c>
      <c r="D562" s="873"/>
      <c r="E562" s="416">
        <f t="shared" ref="E562" si="204">F562*G562*H562</f>
        <v>0</v>
      </c>
      <c r="F562" s="417"/>
      <c r="G562" s="417"/>
      <c r="H562" s="394">
        <f>H535</f>
        <v>0</v>
      </c>
      <c r="I562" s="396">
        <f t="shared" ref="I562:I564" si="205">L562-E562</f>
        <v>0</v>
      </c>
      <c r="J562" s="397"/>
      <c r="K562" s="398"/>
      <c r="L562" s="394">
        <f t="shared" ref="L562:L564" si="206">M562*N562*O562</f>
        <v>0</v>
      </c>
      <c r="M562" s="399"/>
      <c r="N562" s="399"/>
      <c r="O562" s="394">
        <f>O535</f>
        <v>0</v>
      </c>
      <c r="P562" s="382"/>
    </row>
    <row r="563" spans="2:18" ht="16.8" customHeight="1" outlineLevel="1" x14ac:dyDescent="0.25">
      <c r="B563" s="871"/>
      <c r="C563" s="872" t="s">
        <v>200</v>
      </c>
      <c r="D563" s="873"/>
      <c r="E563" s="416">
        <f>F563*G563*H563</f>
        <v>0</v>
      </c>
      <c r="F563" s="417"/>
      <c r="G563" s="417"/>
      <c r="H563" s="394">
        <f>H535</f>
        <v>0</v>
      </c>
      <c r="I563" s="396">
        <f t="shared" si="205"/>
        <v>0</v>
      </c>
      <c r="J563" s="397"/>
      <c r="K563" s="398"/>
      <c r="L563" s="394">
        <f t="shared" si="206"/>
        <v>0</v>
      </c>
      <c r="M563" s="399"/>
      <c r="N563" s="399"/>
      <c r="O563" s="394">
        <f>O535</f>
        <v>0</v>
      </c>
      <c r="P563" s="382"/>
    </row>
    <row r="564" spans="2:18" ht="16.8" customHeight="1" outlineLevel="1" x14ac:dyDescent="0.25">
      <c r="B564" s="871"/>
      <c r="C564" s="872" t="s">
        <v>197</v>
      </c>
      <c r="D564" s="873"/>
      <c r="E564" s="416">
        <f t="shared" ref="E564" si="207">F564*G564*H564</f>
        <v>0</v>
      </c>
      <c r="F564" s="417"/>
      <c r="G564" s="417"/>
      <c r="H564" s="394">
        <f>H535</f>
        <v>0</v>
      </c>
      <c r="I564" s="396">
        <f t="shared" si="205"/>
        <v>0</v>
      </c>
      <c r="J564" s="397"/>
      <c r="K564" s="398"/>
      <c r="L564" s="394">
        <f t="shared" si="206"/>
        <v>0</v>
      </c>
      <c r="M564" s="399"/>
      <c r="N564" s="399"/>
      <c r="O564" s="394">
        <f>O535</f>
        <v>0</v>
      </c>
      <c r="P564" s="382"/>
    </row>
    <row r="565" spans="2:18" s="415" customFormat="1" ht="18.600000000000001" customHeight="1" outlineLevel="1" thickBot="1" x14ac:dyDescent="0.3">
      <c r="B565" s="860" t="s">
        <v>265</v>
      </c>
      <c r="C565" s="861"/>
      <c r="D565" s="862"/>
      <c r="E565" s="418">
        <f>SUM(E562:E564)</f>
        <v>0</v>
      </c>
      <c r="F565" s="419"/>
      <c r="G565" s="420"/>
      <c r="H565" s="421"/>
      <c r="I565" s="422"/>
      <c r="J565" s="423"/>
      <c r="K565" s="424"/>
      <c r="L565" s="418">
        <f>SUM(L562:L564)</f>
        <v>0</v>
      </c>
      <c r="M565" s="419"/>
      <c r="N565" s="420"/>
      <c r="O565" s="421"/>
      <c r="P565" s="414"/>
    </row>
    <row r="566" spans="2:18" ht="21" customHeight="1" thickBot="1" x14ac:dyDescent="0.3">
      <c r="B566" s="863" t="s">
        <v>254</v>
      </c>
      <c r="C566" s="864"/>
      <c r="D566" s="865" t="s">
        <v>255</v>
      </c>
      <c r="E566" s="857"/>
      <c r="F566" s="857"/>
      <c r="G566" s="857"/>
      <c r="H566" s="857"/>
      <c r="I566" s="857"/>
      <c r="J566" s="857"/>
      <c r="K566" s="857"/>
      <c r="L566" s="858"/>
      <c r="M566" s="858"/>
      <c r="N566" s="858"/>
      <c r="O566" s="859"/>
      <c r="P566" s="382"/>
    </row>
    <row r="567" spans="2:18" outlineLevel="1" x14ac:dyDescent="0.25">
      <c r="B567" s="303" t="s">
        <v>266</v>
      </c>
      <c r="E567" s="425">
        <f>(E561-E560)*0.05</f>
        <v>0</v>
      </c>
      <c r="F567" s="303"/>
      <c r="G567" s="303"/>
      <c r="H567" s="426"/>
      <c r="L567" s="425">
        <f>(L561-L560)*0.05</f>
        <v>0</v>
      </c>
      <c r="P567" s="382"/>
    </row>
    <row r="568" spans="2:18" outlineLevel="1" x14ac:dyDescent="0.25">
      <c r="B568" s="303"/>
      <c r="E568" s="427" t="str">
        <f>IF(E560&lt;=E567,"O.K","Review")</f>
        <v>O.K</v>
      </c>
      <c r="F568" s="303"/>
      <c r="G568" s="303"/>
      <c r="L568" s="427" t="str">
        <f>IF(L560&lt;=L567,"O.K","Review")</f>
        <v>O.K</v>
      </c>
      <c r="P568" s="382"/>
    </row>
    <row r="569" spans="2:18" x14ac:dyDescent="0.25">
      <c r="B569" s="303"/>
      <c r="E569" s="427"/>
      <c r="F569" s="303"/>
      <c r="G569" s="303"/>
      <c r="L569" s="427"/>
      <c r="P569" s="382"/>
    </row>
    <row r="570" spans="2:18" s="428" customFormat="1" ht="25.5" customHeight="1" outlineLevel="1" x14ac:dyDescent="0.25">
      <c r="B570" s="429" t="str">
        <f>정부지원금!$B$29</f>
        <v>성명 :                  (서명)</v>
      </c>
      <c r="C570" s="429"/>
      <c r="E570" s="429" t="str">
        <f>정부지원금!$E$29</f>
        <v>성명 :                  (서명)</v>
      </c>
      <c r="F570" s="430"/>
      <c r="H570" s="429" t="str">
        <f>정부지원금!$G$29</f>
        <v>성명 :                  (서명)</v>
      </c>
      <c r="K570" s="430" t="str">
        <f>정부지원금!$I$29</f>
        <v>성명 :                  (서명)</v>
      </c>
      <c r="N570" s="430" t="str">
        <f>정부지원금!$K$29</f>
        <v>성명 :                  (서명)</v>
      </c>
      <c r="P570" s="382"/>
    </row>
    <row r="571" spans="2:18" s="428" customFormat="1" ht="25.5" customHeight="1" outlineLevel="1" x14ac:dyDescent="0.25">
      <c r="B571" s="429" t="str">
        <f>정부지원금!$B$30</f>
        <v>성명 :                  (서명)</v>
      </c>
      <c r="C571" s="429"/>
      <c r="E571" s="429" t="str">
        <f>정부지원금!$E$30</f>
        <v>성명 :                  (서명)</v>
      </c>
      <c r="F571" s="430"/>
      <c r="H571" s="429" t="str">
        <f>정부지원금!$G$30</f>
        <v>성명 :                  (서명)</v>
      </c>
      <c r="K571" s="430" t="str">
        <f>정부지원금!$I$30</f>
        <v>성명 :                  (서명)</v>
      </c>
      <c r="N571" s="430" t="str">
        <f>정부지원금!$K$30</f>
        <v>성명 :                  (서명)</v>
      </c>
      <c r="P571" s="382"/>
    </row>
    <row r="573" spans="2:18" ht="43.5" customHeight="1" x14ac:dyDescent="0.25">
      <c r="B573" s="372" t="s">
        <v>262</v>
      </c>
      <c r="C573" s="373"/>
      <c r="D573" s="373"/>
      <c r="E573" s="373"/>
      <c r="F573" s="373"/>
      <c r="G573" s="373"/>
      <c r="H573" s="373"/>
      <c r="I573" s="373"/>
      <c r="J573" s="373"/>
      <c r="K573" s="373"/>
      <c r="L573" s="373"/>
      <c r="M573" s="373"/>
      <c r="N573" s="373"/>
      <c r="O573" s="373"/>
      <c r="P573" s="373"/>
      <c r="Q573" s="373"/>
      <c r="R573" s="373"/>
    </row>
    <row r="574" spans="2:18" ht="21.6" customHeight="1" x14ac:dyDescent="0.25">
      <c r="B574" s="942" t="str">
        <f>INDEX('훈련비용 조정내역표'!$C$10:$C$60,MATCH(F576,'훈련비용 조정내역표'!$B$10:$B$60,0),0)</f>
        <v>승인</v>
      </c>
      <c r="C574" s="942"/>
      <c r="D574" s="374"/>
      <c r="E574" s="375"/>
      <c r="F574" s="375"/>
      <c r="G574" s="376"/>
      <c r="H574" s="383" t="s">
        <v>247</v>
      </c>
      <c r="I574" s="378">
        <f>INDEX('훈련비용 조정내역표'!$G$10:$G$60,MATCH(F576,'훈련비용 조정내역표'!$B$10:$B$60,0),0)</f>
        <v>0</v>
      </c>
      <c r="J574" s="383" t="s">
        <v>248</v>
      </c>
      <c r="K574" s="605">
        <f>INT(IFERROR($J579/($B578*$E578*$B581),))</f>
        <v>0</v>
      </c>
      <c r="L574" s="435" t="e">
        <f>K574/$I574</f>
        <v>#DIV/0!</v>
      </c>
      <c r="M574" s="436" t="s">
        <v>249</v>
      </c>
      <c r="N574" s="605">
        <f>INT(IFERROR($N579/($D578*$G578*$D581),))</f>
        <v>0</v>
      </c>
      <c r="O574" s="435" t="e">
        <f>N574/$I574</f>
        <v>#DIV/0!</v>
      </c>
      <c r="P574" s="373"/>
      <c r="Q574" s="373"/>
      <c r="R574" s="373"/>
    </row>
    <row r="575" spans="2:18" ht="21.6" customHeight="1" x14ac:dyDescent="0.25">
      <c r="B575" s="379" t="s">
        <v>229</v>
      </c>
      <c r="C575" s="881" t="s">
        <v>230</v>
      </c>
      <c r="D575" s="881"/>
      <c r="E575" s="881"/>
      <c r="F575" s="377" t="s">
        <v>231</v>
      </c>
      <c r="G575" s="380" t="s">
        <v>233</v>
      </c>
      <c r="H575" s="943" t="s">
        <v>250</v>
      </c>
      <c r="I575" s="944"/>
      <c r="J575" s="944"/>
      <c r="K575" s="944"/>
      <c r="L575" s="944"/>
      <c r="M575" s="944"/>
      <c r="N575" s="944"/>
      <c r="O575" s="945"/>
      <c r="P575" s="373"/>
      <c r="Q575" s="373"/>
      <c r="R575" s="373"/>
    </row>
    <row r="576" spans="2:18" ht="21.6" customHeight="1" thickBot="1" x14ac:dyDescent="0.3">
      <c r="B576" s="621" t="str">
        <f>일반사항!$E$6</f>
        <v>부산</v>
      </c>
      <c r="C576" s="937">
        <f>일반사항!$E$7</f>
        <v>0</v>
      </c>
      <c r="D576" s="937"/>
      <c r="E576" s="937"/>
      <c r="F576" s="665">
        <f>'훈련비용 조정내역표'!$B$21</f>
        <v>12</v>
      </c>
      <c r="G576" s="381">
        <f>INDEX('훈련비용 조정내역표'!$H$10:$H$60,MATCH(F576,'훈련비용 조정내역표'!$B$10:$B$60,0),0)</f>
        <v>0</v>
      </c>
      <c r="H576" s="937">
        <f>INDEX('훈련비용 조정내역표'!$D$10:$D$60,MATCH(F576,'훈련비용 조정내역표'!$B$10:$B$60,0),0)</f>
        <v>0</v>
      </c>
      <c r="I576" s="937"/>
      <c r="J576" s="937"/>
      <c r="K576" s="937"/>
      <c r="L576" s="434" t="str">
        <f>IF(E578=G578,"◯ 적합","◯ 변경")</f>
        <v>◯ 적합</v>
      </c>
      <c r="M576" s="938">
        <f>INDEX('훈련비용 조정내역표'!$E$10:$E$60,MATCH(F576,'훈련비용 조정내역표'!$B$10:$B$60,0),0)</f>
        <v>0</v>
      </c>
      <c r="N576" s="938"/>
      <c r="O576" s="938"/>
      <c r="P576" s="373"/>
      <c r="Q576" s="373"/>
      <c r="R576" s="373"/>
    </row>
    <row r="577" spans="1:20" ht="21.6" customHeight="1" thickTop="1" x14ac:dyDescent="0.25">
      <c r="B577" s="939" t="s">
        <v>106</v>
      </c>
      <c r="C577" s="939"/>
      <c r="D577" s="939"/>
      <c r="E577" s="939" t="s">
        <v>163</v>
      </c>
      <c r="F577" s="939"/>
      <c r="G577" s="940"/>
      <c r="H577" s="941" t="s">
        <v>243</v>
      </c>
      <c r="I577" s="939"/>
      <c r="J577" s="939"/>
      <c r="K577" s="939"/>
      <c r="L577" s="939" t="s">
        <v>246</v>
      </c>
      <c r="M577" s="939"/>
      <c r="N577" s="939"/>
      <c r="O577" s="939"/>
      <c r="P577" s="373"/>
      <c r="Q577" s="373"/>
      <c r="R577" s="373"/>
      <c r="T577" s="382"/>
    </row>
    <row r="578" spans="1:20" ht="21.6" customHeight="1" x14ac:dyDescent="0.25">
      <c r="B578" s="915">
        <f>INDEX('훈련비용 조정내역표'!$O$10:$O$60,MATCH(F576,'훈련비용 조정내역표'!$B$10:$B$60,0),0)</f>
        <v>0</v>
      </c>
      <c r="C578" s="917" t="str">
        <f>IF(B578=D578,"◯ 적합","◯ 변경")</f>
        <v>◯ 적합</v>
      </c>
      <c r="D578" s="918">
        <f>INDEX('훈련비용 조정내역표'!$Y$10:$Y$60,MATCH(F576,'훈련비용 조정내역표'!$B$10:$B$60,0),0)</f>
        <v>0</v>
      </c>
      <c r="E578" s="915">
        <f>INDEX('훈련비용 조정내역표'!$N$10:$N$60,MATCH(F576,'훈련비용 조정내역표'!$B$10:$B$60,0),0)</f>
        <v>0</v>
      </c>
      <c r="F578" s="917" t="str">
        <f>IF(E578=G578,"◯ 적합","◯ 변경")</f>
        <v>◯ 적합</v>
      </c>
      <c r="G578" s="921">
        <f>INDEX('훈련비용 조정내역표'!$X$10:$X$60,MATCH(F576,'훈련비용 조정내역표'!$B$10:$B$60,0),0)</f>
        <v>0</v>
      </c>
      <c r="H578" s="934" t="s">
        <v>36</v>
      </c>
      <c r="I578" s="926"/>
      <c r="J578" s="935">
        <f>J579+J580+J581+J582</f>
        <v>0</v>
      </c>
      <c r="K578" s="935"/>
      <c r="L578" s="926" t="s">
        <v>36</v>
      </c>
      <c r="M578" s="926"/>
      <c r="N578" s="935">
        <f>N579+N580+N581+N582</f>
        <v>0</v>
      </c>
      <c r="O578" s="935"/>
      <c r="P578" s="373"/>
      <c r="Q578" s="373"/>
      <c r="R578" s="373"/>
      <c r="T578" s="382"/>
    </row>
    <row r="579" spans="1:20" ht="21.6" customHeight="1" x14ac:dyDescent="0.25">
      <c r="A579" s="371" t="str">
        <f>F576&amp;"훈련비금액"</f>
        <v>12훈련비금액</v>
      </c>
      <c r="B579" s="915"/>
      <c r="C579" s="917"/>
      <c r="D579" s="918"/>
      <c r="E579" s="915"/>
      <c r="F579" s="917"/>
      <c r="G579" s="921"/>
      <c r="H579" s="929" t="s">
        <v>263</v>
      </c>
      <c r="I579" s="932"/>
      <c r="J579" s="936">
        <f>E613</f>
        <v>0</v>
      </c>
      <c r="K579" s="936"/>
      <c r="L579" s="932" t="s">
        <v>263</v>
      </c>
      <c r="M579" s="932"/>
      <c r="N579" s="936">
        <f>L613</f>
        <v>0</v>
      </c>
      <c r="O579" s="936"/>
      <c r="P579" s="373"/>
      <c r="Q579" s="373"/>
      <c r="R579" s="373"/>
      <c r="T579" s="382"/>
    </row>
    <row r="580" spans="1:20" ht="21.6" customHeight="1" x14ac:dyDescent="0.25">
      <c r="A580" s="371" t="str">
        <f>F576&amp;"숙식비"</f>
        <v>12숙식비</v>
      </c>
      <c r="B580" s="926" t="s">
        <v>236</v>
      </c>
      <c r="C580" s="926"/>
      <c r="D580" s="926"/>
      <c r="E580" s="926" t="s">
        <v>237</v>
      </c>
      <c r="F580" s="926"/>
      <c r="G580" s="927"/>
      <c r="H580" s="928" t="s">
        <v>342</v>
      </c>
      <c r="I580" s="384" t="s">
        <v>244</v>
      </c>
      <c r="J580" s="923">
        <f>E614</f>
        <v>0</v>
      </c>
      <c r="K580" s="923"/>
      <c r="L580" s="931" t="s">
        <v>342</v>
      </c>
      <c r="M580" s="384" t="s">
        <v>244</v>
      </c>
      <c r="N580" s="914">
        <f>L614</f>
        <v>0</v>
      </c>
      <c r="O580" s="914"/>
      <c r="P580" s="373"/>
      <c r="Q580" s="373"/>
      <c r="R580" s="373"/>
      <c r="T580" s="382"/>
    </row>
    <row r="581" spans="1:20" ht="21.6" customHeight="1" x14ac:dyDescent="0.25">
      <c r="A581" s="371" t="str">
        <f>F576&amp;"식비"</f>
        <v>12식비</v>
      </c>
      <c r="B581" s="915">
        <f>INDEX('훈련비용 조정내역표'!$M$10:$M$60,MATCH(F576,'훈련비용 조정내역표'!$B$10:$B$60,0),0)</f>
        <v>0</v>
      </c>
      <c r="C581" s="917" t="str">
        <f>IF(B581=D581,"◯ 적합","◯ 변경")</f>
        <v>◯ 적합</v>
      </c>
      <c r="D581" s="918">
        <f>INDEX('훈련비용 조정내역표'!$W$10:$W$60,MATCH(F576,'훈련비용 조정내역표'!$B$10:$B$60,0),0)</f>
        <v>0</v>
      </c>
      <c r="E581" s="920">
        <f>INDEX('훈련비용 조정내역표'!$J$10:$J$60,MATCH(F576,'훈련비용 조정내역표'!$B$10:$B$60,0),0)</f>
        <v>0</v>
      </c>
      <c r="F581" s="917" t="str">
        <f>IF(E581=G581,"◯ 적합","◯ 변경")</f>
        <v>◯ 적합</v>
      </c>
      <c r="G581" s="921">
        <f>INDEX('훈련비용 조정내역표'!$K$10:$K$60,MATCH(F576,'훈련비용 조정내역표'!$B$10:$B$60,0),0)</f>
        <v>0</v>
      </c>
      <c r="H581" s="929"/>
      <c r="I581" s="384" t="s">
        <v>199</v>
      </c>
      <c r="J581" s="923">
        <f>E615</f>
        <v>0</v>
      </c>
      <c r="K581" s="923"/>
      <c r="L581" s="932"/>
      <c r="M581" s="384" t="s">
        <v>199</v>
      </c>
      <c r="N581" s="914">
        <f>L615</f>
        <v>0</v>
      </c>
      <c r="O581" s="914"/>
      <c r="P581" s="373"/>
      <c r="Q581" s="373"/>
      <c r="R581" s="373"/>
      <c r="T581" s="382"/>
    </row>
    <row r="582" spans="1:20" ht="21.6" customHeight="1" thickBot="1" x14ac:dyDescent="0.3">
      <c r="A582" s="371" t="str">
        <f>F576&amp;"수당 등"</f>
        <v>12수당 등</v>
      </c>
      <c r="B582" s="916"/>
      <c r="C582" s="917"/>
      <c r="D582" s="919"/>
      <c r="E582" s="916"/>
      <c r="F582" s="917"/>
      <c r="G582" s="922"/>
      <c r="H582" s="930"/>
      <c r="I582" s="385" t="s">
        <v>245</v>
      </c>
      <c r="J582" s="924">
        <f>E616</f>
        <v>0</v>
      </c>
      <c r="K582" s="924"/>
      <c r="L582" s="933"/>
      <c r="M582" s="385" t="s">
        <v>245</v>
      </c>
      <c r="N582" s="925">
        <f>L616</f>
        <v>0</v>
      </c>
      <c r="O582" s="925"/>
      <c r="P582" s="373"/>
      <c r="Q582" s="373"/>
      <c r="R582" s="373"/>
      <c r="T582" s="382"/>
    </row>
    <row r="583" spans="1:20" ht="21.6" customHeight="1" thickTop="1" thickBot="1" x14ac:dyDescent="0.3">
      <c r="B583" s="883" t="s">
        <v>238</v>
      </c>
      <c r="C583" s="883"/>
      <c r="D583" s="386">
        <f>INDEX('훈련비용 조정내역표'!$L$10:$L$60,MATCH(F576,'훈련비용 조정내역표'!$B$10:$B$60,0),0)</f>
        <v>0</v>
      </c>
      <c r="E583" s="883" t="s">
        <v>239</v>
      </c>
      <c r="F583" s="883"/>
      <c r="G583" s="387">
        <f>INDEX('훈련비용 조정내역표'!$V$10:$V$60,MATCH(F576,'훈련비용 조정내역표'!$B$10:$B$60,0),0)</f>
        <v>0</v>
      </c>
      <c r="H583" s="884" t="s">
        <v>240</v>
      </c>
      <c r="I583" s="884"/>
      <c r="J583" s="388" t="s">
        <v>241</v>
      </c>
      <c r="K583" s="389"/>
      <c r="L583" s="388" t="s">
        <v>242</v>
      </c>
      <c r="M583" s="390"/>
      <c r="N583" s="885"/>
      <c r="O583" s="885"/>
      <c r="P583" s="373"/>
      <c r="Q583" s="373"/>
      <c r="R583" s="373"/>
      <c r="T583" s="382"/>
    </row>
    <row r="584" spans="1:20" ht="21.6" customHeight="1" thickTop="1" x14ac:dyDescent="0.25">
      <c r="B584" s="886" t="s">
        <v>174</v>
      </c>
      <c r="C584" s="889" t="s">
        <v>175</v>
      </c>
      <c r="D584" s="890"/>
      <c r="E584" s="895" t="s">
        <v>251</v>
      </c>
      <c r="F584" s="896"/>
      <c r="G584" s="896"/>
      <c r="H584" s="896"/>
      <c r="I584" s="897" t="s">
        <v>252</v>
      </c>
      <c r="J584" s="898"/>
      <c r="K584" s="899"/>
      <c r="L584" s="906" t="s">
        <v>253</v>
      </c>
      <c r="M584" s="907"/>
      <c r="N584" s="907"/>
      <c r="O584" s="908"/>
      <c r="P584" s="382"/>
    </row>
    <row r="585" spans="1:20" ht="21.6" customHeight="1" x14ac:dyDescent="0.25">
      <c r="B585" s="887"/>
      <c r="C585" s="891"/>
      <c r="D585" s="892"/>
      <c r="E585" s="909" t="s">
        <v>176</v>
      </c>
      <c r="F585" s="911" t="s">
        <v>177</v>
      </c>
      <c r="G585" s="912"/>
      <c r="H585" s="913"/>
      <c r="I585" s="900"/>
      <c r="J585" s="901"/>
      <c r="K585" s="902"/>
      <c r="L585" s="909" t="s">
        <v>176</v>
      </c>
      <c r="M585" s="911" t="s">
        <v>177</v>
      </c>
      <c r="N585" s="912"/>
      <c r="O585" s="913"/>
      <c r="P585" s="382"/>
    </row>
    <row r="586" spans="1:20" ht="21.6" customHeight="1" x14ac:dyDescent="0.25">
      <c r="B586" s="888"/>
      <c r="C586" s="893"/>
      <c r="D586" s="894"/>
      <c r="E586" s="910"/>
      <c r="F586" s="392" t="s">
        <v>134</v>
      </c>
      <c r="G586" s="392" t="s">
        <v>195</v>
      </c>
      <c r="H586" s="392" t="s">
        <v>136</v>
      </c>
      <c r="I586" s="903"/>
      <c r="J586" s="904"/>
      <c r="K586" s="905"/>
      <c r="L586" s="910"/>
      <c r="M586" s="392" t="s">
        <v>134</v>
      </c>
      <c r="N586" s="392" t="s">
        <v>195</v>
      </c>
      <c r="O586" s="392" t="s">
        <v>136</v>
      </c>
      <c r="P586" s="382"/>
    </row>
    <row r="587" spans="1:20" ht="18.600000000000001" customHeight="1" x14ac:dyDescent="0.25">
      <c r="A587" s="451" t="s">
        <v>114</v>
      </c>
      <c r="B587" s="393" t="s">
        <v>114</v>
      </c>
      <c r="C587" s="880" t="s">
        <v>180</v>
      </c>
      <c r="D587" s="878"/>
      <c r="E587" s="613">
        <f>F587*G587*H587</f>
        <v>0</v>
      </c>
      <c r="F587" s="395"/>
      <c r="G587" s="395"/>
      <c r="H587" s="394">
        <f>B578</f>
        <v>0</v>
      </c>
      <c r="I587" s="396">
        <f>L587-E587</f>
        <v>0</v>
      </c>
      <c r="J587" s="397"/>
      <c r="K587" s="398"/>
      <c r="L587" s="613">
        <f>M587*N587*O587</f>
        <v>0</v>
      </c>
      <c r="M587" s="399"/>
      <c r="N587" s="399"/>
      <c r="O587" s="394">
        <f>D578</f>
        <v>0</v>
      </c>
      <c r="P587" s="382"/>
    </row>
    <row r="588" spans="1:20" ht="18.600000000000001" customHeight="1" x14ac:dyDescent="0.25">
      <c r="A588" s="451" t="s">
        <v>164</v>
      </c>
      <c r="B588" s="881" t="s">
        <v>164</v>
      </c>
      <c r="C588" s="876" t="s">
        <v>178</v>
      </c>
      <c r="D588" s="877"/>
      <c r="E588" s="400">
        <f>SUM(E589:E592)</f>
        <v>0</v>
      </c>
      <c r="F588" s="401"/>
      <c r="G588" s="402"/>
      <c r="H588" s="402"/>
      <c r="I588" s="396"/>
      <c r="J588" s="403"/>
      <c r="K588" s="404"/>
      <c r="L588" s="400">
        <f>SUM(L589:L592)</f>
        <v>0</v>
      </c>
      <c r="M588" s="401"/>
      <c r="N588" s="402"/>
      <c r="O588" s="402"/>
      <c r="P588" s="382"/>
    </row>
    <row r="589" spans="1:20" ht="18.600000000000001" customHeight="1" x14ac:dyDescent="0.25">
      <c r="A589" s="451"/>
      <c r="B589" s="881"/>
      <c r="C589" s="874" t="s">
        <v>181</v>
      </c>
      <c r="D589" s="882"/>
      <c r="E589" s="394">
        <f t="shared" ref="E589:E592" si="208">F589*G589*H589</f>
        <v>0</v>
      </c>
      <c r="F589" s="395"/>
      <c r="G589" s="395"/>
      <c r="H589" s="394">
        <f>H587</f>
        <v>0</v>
      </c>
      <c r="I589" s="396">
        <f t="shared" ref="I589:I593" si="209">L589-E589</f>
        <v>0</v>
      </c>
      <c r="J589" s="397"/>
      <c r="K589" s="398"/>
      <c r="L589" s="394">
        <f t="shared" ref="L589:L593" si="210">M589*N589*O589</f>
        <v>0</v>
      </c>
      <c r="M589" s="399"/>
      <c r="N589" s="399"/>
      <c r="O589" s="394">
        <f>O587</f>
        <v>0</v>
      </c>
      <c r="P589" s="382"/>
    </row>
    <row r="590" spans="1:20" ht="18.600000000000001" customHeight="1" x14ac:dyDescent="0.25">
      <c r="A590" s="451"/>
      <c r="B590" s="881"/>
      <c r="C590" s="874" t="s">
        <v>181</v>
      </c>
      <c r="D590" s="882"/>
      <c r="E590" s="394">
        <f t="shared" si="208"/>
        <v>0</v>
      </c>
      <c r="F590" s="395"/>
      <c r="G590" s="395"/>
      <c r="H590" s="394">
        <f>H587</f>
        <v>0</v>
      </c>
      <c r="I590" s="396">
        <f t="shared" si="209"/>
        <v>0</v>
      </c>
      <c r="J590" s="397"/>
      <c r="K590" s="398"/>
      <c r="L590" s="394">
        <f t="shared" si="210"/>
        <v>0</v>
      </c>
      <c r="M590" s="399"/>
      <c r="N590" s="399"/>
      <c r="O590" s="394">
        <f>O587</f>
        <v>0</v>
      </c>
      <c r="P590" s="382"/>
    </row>
    <row r="591" spans="1:20" ht="18.600000000000001" customHeight="1" x14ac:dyDescent="0.25">
      <c r="A591" s="451"/>
      <c r="B591" s="881"/>
      <c r="C591" s="874" t="s">
        <v>182</v>
      </c>
      <c r="D591" s="867"/>
      <c r="E591" s="394">
        <f t="shared" si="208"/>
        <v>0</v>
      </c>
      <c r="F591" s="395"/>
      <c r="G591" s="395"/>
      <c r="H591" s="394">
        <f>H587</f>
        <v>0</v>
      </c>
      <c r="I591" s="396">
        <f t="shared" si="209"/>
        <v>0</v>
      </c>
      <c r="J591" s="397"/>
      <c r="K591" s="398"/>
      <c r="L591" s="394">
        <f t="shared" si="210"/>
        <v>0</v>
      </c>
      <c r="M591" s="399"/>
      <c r="N591" s="399"/>
      <c r="O591" s="394">
        <f>O587</f>
        <v>0</v>
      </c>
      <c r="P591" s="382"/>
    </row>
    <row r="592" spans="1:20" ht="18.600000000000001" customHeight="1" x14ac:dyDescent="0.25">
      <c r="A592" s="451"/>
      <c r="B592" s="881"/>
      <c r="C592" s="874" t="s">
        <v>182</v>
      </c>
      <c r="D592" s="867"/>
      <c r="E592" s="394">
        <f t="shared" si="208"/>
        <v>0</v>
      </c>
      <c r="F592" s="395"/>
      <c r="G592" s="395"/>
      <c r="H592" s="394">
        <f>H587</f>
        <v>0</v>
      </c>
      <c r="I592" s="396">
        <f t="shared" si="209"/>
        <v>0</v>
      </c>
      <c r="J592" s="397"/>
      <c r="K592" s="398"/>
      <c r="L592" s="394">
        <f t="shared" si="210"/>
        <v>0</v>
      </c>
      <c r="M592" s="399"/>
      <c r="N592" s="399"/>
      <c r="O592" s="394">
        <f>O587</f>
        <v>0</v>
      </c>
      <c r="P592" s="382"/>
    </row>
    <row r="593" spans="1:17" ht="18.600000000000001" customHeight="1" x14ac:dyDescent="0.25">
      <c r="A593" s="451" t="s">
        <v>165</v>
      </c>
      <c r="B593" s="405" t="s">
        <v>165</v>
      </c>
      <c r="C593" s="874" t="s">
        <v>183</v>
      </c>
      <c r="D593" s="867"/>
      <c r="E593" s="394">
        <f>F593*G593*H593</f>
        <v>0</v>
      </c>
      <c r="F593" s="395"/>
      <c r="G593" s="395"/>
      <c r="H593" s="394">
        <f>H587</f>
        <v>0</v>
      </c>
      <c r="I593" s="396">
        <f t="shared" si="209"/>
        <v>0</v>
      </c>
      <c r="J593" s="397"/>
      <c r="K593" s="398"/>
      <c r="L593" s="394">
        <f t="shared" si="210"/>
        <v>0</v>
      </c>
      <c r="M593" s="399"/>
      <c r="N593" s="399"/>
      <c r="O593" s="394">
        <f>O587</f>
        <v>0</v>
      </c>
      <c r="P593" s="382"/>
    </row>
    <row r="594" spans="1:17" ht="18.600000000000001" customHeight="1" x14ac:dyDescent="0.25">
      <c r="A594" s="451" t="s">
        <v>166</v>
      </c>
      <c r="B594" s="875" t="s">
        <v>166</v>
      </c>
      <c r="C594" s="876" t="s">
        <v>178</v>
      </c>
      <c r="D594" s="877"/>
      <c r="E594" s="400">
        <f>SUM(E595:E597)</f>
        <v>0</v>
      </c>
      <c r="F594" s="401"/>
      <c r="G594" s="402"/>
      <c r="H594" s="402"/>
      <c r="I594" s="406"/>
      <c r="J594" s="403"/>
      <c r="K594" s="404"/>
      <c r="L594" s="400">
        <f>SUM(L595:L597)</f>
        <v>0</v>
      </c>
      <c r="M594" s="401"/>
      <c r="N594" s="402"/>
      <c r="O594" s="402"/>
      <c r="P594" s="382"/>
    </row>
    <row r="595" spans="1:17" ht="18.600000000000001" customHeight="1" x14ac:dyDescent="0.25">
      <c r="A595" s="451"/>
      <c r="B595" s="879"/>
      <c r="C595" s="866" t="s">
        <v>184</v>
      </c>
      <c r="D595" s="867"/>
      <c r="E595" s="394">
        <f>F595*G595*H595</f>
        <v>0</v>
      </c>
      <c r="F595" s="395"/>
      <c r="G595" s="395"/>
      <c r="H595" s="394">
        <f>H587</f>
        <v>0</v>
      </c>
      <c r="I595" s="396">
        <f t="shared" ref="I595:I598" si="211">L595-E595</f>
        <v>0</v>
      </c>
      <c r="J595" s="397"/>
      <c r="K595" s="398"/>
      <c r="L595" s="394">
        <f t="shared" ref="L595:L598" si="212">M595*N595*O595</f>
        <v>0</v>
      </c>
      <c r="M595" s="399"/>
      <c r="N595" s="399"/>
      <c r="O595" s="394">
        <f>O587</f>
        <v>0</v>
      </c>
      <c r="P595" s="382"/>
    </row>
    <row r="596" spans="1:17" ht="18.600000000000001" customHeight="1" x14ac:dyDescent="0.25">
      <c r="A596" s="451"/>
      <c r="B596" s="879"/>
      <c r="C596" s="866" t="s">
        <v>185</v>
      </c>
      <c r="D596" s="867"/>
      <c r="E596" s="394">
        <f t="shared" ref="E596:E597" si="213">F596*G596*H596</f>
        <v>0</v>
      </c>
      <c r="F596" s="395"/>
      <c r="G596" s="395"/>
      <c r="H596" s="394">
        <f>H587</f>
        <v>0</v>
      </c>
      <c r="I596" s="396">
        <f t="shared" si="211"/>
        <v>0</v>
      </c>
      <c r="J596" s="397"/>
      <c r="K596" s="398"/>
      <c r="L596" s="394">
        <f t="shared" si="212"/>
        <v>0</v>
      </c>
      <c r="M596" s="399"/>
      <c r="N596" s="399"/>
      <c r="O596" s="394">
        <f>O587</f>
        <v>0</v>
      </c>
      <c r="P596" s="382"/>
    </row>
    <row r="597" spans="1:17" ht="18.600000000000001" customHeight="1" x14ac:dyDescent="0.25">
      <c r="A597" s="451"/>
      <c r="B597" s="879"/>
      <c r="C597" s="866" t="s">
        <v>179</v>
      </c>
      <c r="D597" s="867"/>
      <c r="E597" s="394">
        <f t="shared" si="213"/>
        <v>0</v>
      </c>
      <c r="F597" s="395"/>
      <c r="G597" s="395"/>
      <c r="H597" s="394">
        <f>H587</f>
        <v>0</v>
      </c>
      <c r="I597" s="396">
        <f t="shared" si="211"/>
        <v>0</v>
      </c>
      <c r="J597" s="397"/>
      <c r="K597" s="398"/>
      <c r="L597" s="394">
        <f t="shared" si="212"/>
        <v>0</v>
      </c>
      <c r="M597" s="399"/>
      <c r="N597" s="399"/>
      <c r="O597" s="394">
        <f>O587</f>
        <v>0</v>
      </c>
      <c r="P597" s="382"/>
    </row>
    <row r="598" spans="1:17" ht="18.600000000000001" customHeight="1" x14ac:dyDescent="0.25">
      <c r="A598" s="451" t="s">
        <v>167</v>
      </c>
      <c r="B598" s="407" t="s">
        <v>167</v>
      </c>
      <c r="C598" s="874" t="s">
        <v>186</v>
      </c>
      <c r="D598" s="867"/>
      <c r="E598" s="394">
        <f>F598*G598*H598</f>
        <v>0</v>
      </c>
      <c r="F598" s="395"/>
      <c r="G598" s="395"/>
      <c r="H598" s="394">
        <f>H587</f>
        <v>0</v>
      </c>
      <c r="I598" s="396">
        <f t="shared" si="211"/>
        <v>0</v>
      </c>
      <c r="J598" s="397"/>
      <c r="K598" s="398"/>
      <c r="L598" s="394">
        <f t="shared" si="212"/>
        <v>0</v>
      </c>
      <c r="M598" s="399"/>
      <c r="N598" s="399"/>
      <c r="O598" s="394">
        <f>O587</f>
        <v>0</v>
      </c>
      <c r="P598" s="382"/>
    </row>
    <row r="599" spans="1:17" ht="18.600000000000001" customHeight="1" x14ac:dyDescent="0.25">
      <c r="A599" s="451" t="s">
        <v>168</v>
      </c>
      <c r="B599" s="875" t="s">
        <v>168</v>
      </c>
      <c r="C599" s="876" t="s">
        <v>178</v>
      </c>
      <c r="D599" s="877"/>
      <c r="E599" s="400">
        <f>SUM(E600:E602)</f>
        <v>0</v>
      </c>
      <c r="F599" s="401"/>
      <c r="G599" s="402"/>
      <c r="H599" s="402"/>
      <c r="I599" s="406"/>
      <c r="J599" s="403"/>
      <c r="K599" s="404"/>
      <c r="L599" s="400">
        <f>SUM(L600:L602)</f>
        <v>0</v>
      </c>
      <c r="M599" s="401"/>
      <c r="N599" s="402"/>
      <c r="O599" s="402"/>
      <c r="P599" s="382"/>
    </row>
    <row r="600" spans="1:17" ht="18.600000000000001" customHeight="1" x14ac:dyDescent="0.25">
      <c r="A600" s="451"/>
      <c r="B600" s="875"/>
      <c r="C600" s="866" t="s">
        <v>187</v>
      </c>
      <c r="D600" s="867"/>
      <c r="E600" s="394">
        <f t="shared" ref="E600:E602" si="214">F600*G600*H600</f>
        <v>0</v>
      </c>
      <c r="F600" s="395"/>
      <c r="G600" s="395"/>
      <c r="H600" s="394">
        <f>H587</f>
        <v>0</v>
      </c>
      <c r="I600" s="396">
        <f t="shared" ref="I600:I603" si="215">L600-E600</f>
        <v>0</v>
      </c>
      <c r="J600" s="397"/>
      <c r="K600" s="398"/>
      <c r="L600" s="394">
        <f t="shared" ref="L600:L603" si="216">M600*N600*O600</f>
        <v>0</v>
      </c>
      <c r="M600" s="399"/>
      <c r="N600" s="399"/>
      <c r="O600" s="394">
        <f>O587</f>
        <v>0</v>
      </c>
      <c r="P600" s="382"/>
    </row>
    <row r="601" spans="1:17" ht="18.600000000000001" customHeight="1" x14ac:dyDescent="0.25">
      <c r="A601" s="451"/>
      <c r="B601" s="875"/>
      <c r="C601" s="866" t="s">
        <v>188</v>
      </c>
      <c r="D601" s="867"/>
      <c r="E601" s="394">
        <f t="shared" si="214"/>
        <v>0</v>
      </c>
      <c r="F601" s="395"/>
      <c r="G601" s="395"/>
      <c r="H601" s="394">
        <f>H587</f>
        <v>0</v>
      </c>
      <c r="I601" s="396">
        <f t="shared" si="215"/>
        <v>0</v>
      </c>
      <c r="J601" s="397"/>
      <c r="K601" s="398"/>
      <c r="L601" s="394">
        <f t="shared" si="216"/>
        <v>0</v>
      </c>
      <c r="M601" s="399"/>
      <c r="N601" s="399"/>
      <c r="O601" s="394">
        <f>O587</f>
        <v>0</v>
      </c>
      <c r="P601" s="382"/>
    </row>
    <row r="602" spans="1:17" ht="18.600000000000001" customHeight="1" x14ac:dyDescent="0.25">
      <c r="A602" s="451"/>
      <c r="B602" s="875"/>
      <c r="C602" s="866" t="s">
        <v>179</v>
      </c>
      <c r="D602" s="867"/>
      <c r="E602" s="394">
        <f t="shared" si="214"/>
        <v>0</v>
      </c>
      <c r="F602" s="395"/>
      <c r="G602" s="395"/>
      <c r="H602" s="394">
        <f>H587</f>
        <v>0</v>
      </c>
      <c r="I602" s="396">
        <f t="shared" si="215"/>
        <v>0</v>
      </c>
      <c r="J602" s="397"/>
      <c r="K602" s="398"/>
      <c r="L602" s="394">
        <f t="shared" si="216"/>
        <v>0</v>
      </c>
      <c r="M602" s="399"/>
      <c r="N602" s="399"/>
      <c r="O602" s="394">
        <f>O587</f>
        <v>0</v>
      </c>
      <c r="P602" s="382"/>
    </row>
    <row r="603" spans="1:17" ht="18.600000000000001" customHeight="1" x14ac:dyDescent="0.25">
      <c r="A603" s="451" t="s">
        <v>169</v>
      </c>
      <c r="B603" s="405" t="s">
        <v>169</v>
      </c>
      <c r="C603" s="874" t="s">
        <v>189</v>
      </c>
      <c r="D603" s="867"/>
      <c r="E603" s="394">
        <f>F603*G603*H603</f>
        <v>0</v>
      </c>
      <c r="F603" s="395"/>
      <c r="G603" s="395"/>
      <c r="H603" s="394">
        <f>H587</f>
        <v>0</v>
      </c>
      <c r="I603" s="396">
        <f t="shared" si="215"/>
        <v>0</v>
      </c>
      <c r="J603" s="397"/>
      <c r="K603" s="398"/>
      <c r="L603" s="394">
        <f t="shared" si="216"/>
        <v>0</v>
      </c>
      <c r="M603" s="399"/>
      <c r="N603" s="399"/>
      <c r="O603" s="394">
        <f>O587</f>
        <v>0</v>
      </c>
      <c r="P603" s="382"/>
    </row>
    <row r="604" spans="1:17" ht="18.600000000000001" customHeight="1" x14ac:dyDescent="0.25">
      <c r="A604" s="451" t="s">
        <v>170</v>
      </c>
      <c r="B604" s="875" t="s">
        <v>170</v>
      </c>
      <c r="C604" s="876" t="s">
        <v>178</v>
      </c>
      <c r="D604" s="877"/>
      <c r="E604" s="400">
        <f>SUM(E605:E606)</f>
        <v>0</v>
      </c>
      <c r="F604" s="401"/>
      <c r="G604" s="402"/>
      <c r="H604" s="402"/>
      <c r="I604" s="406"/>
      <c r="J604" s="403"/>
      <c r="K604" s="404"/>
      <c r="L604" s="400">
        <f>SUM(L605:L606)</f>
        <v>0</v>
      </c>
      <c r="M604" s="401"/>
      <c r="N604" s="402"/>
      <c r="O604" s="402"/>
      <c r="P604" s="382"/>
    </row>
    <row r="605" spans="1:17" ht="18.600000000000001" customHeight="1" x14ac:dyDescent="0.25">
      <c r="A605" s="451"/>
      <c r="B605" s="878"/>
      <c r="C605" s="874" t="s">
        <v>170</v>
      </c>
      <c r="D605" s="867"/>
      <c r="E605" s="394">
        <f t="shared" ref="E605" si="217">F605*G605*H605</f>
        <v>0</v>
      </c>
      <c r="F605" s="395"/>
      <c r="G605" s="395"/>
      <c r="H605" s="394">
        <f>H587</f>
        <v>0</v>
      </c>
      <c r="I605" s="396">
        <f t="shared" ref="I605:I607" si="218">L605-E605</f>
        <v>0</v>
      </c>
      <c r="J605" s="397"/>
      <c r="K605" s="398"/>
      <c r="L605" s="394">
        <f t="shared" ref="L605:L607" si="219">M605*N605*O605</f>
        <v>0</v>
      </c>
      <c r="M605" s="399"/>
      <c r="N605" s="399"/>
      <c r="O605" s="394">
        <f>O587</f>
        <v>0</v>
      </c>
      <c r="P605" s="382"/>
    </row>
    <row r="606" spans="1:17" ht="18.600000000000001" customHeight="1" x14ac:dyDescent="0.25">
      <c r="A606" s="451"/>
      <c r="B606" s="878"/>
      <c r="C606" s="874" t="s">
        <v>190</v>
      </c>
      <c r="D606" s="867"/>
      <c r="E606" s="394">
        <f>F606*G606*H606</f>
        <v>0</v>
      </c>
      <c r="F606" s="395"/>
      <c r="G606" s="395"/>
      <c r="H606" s="394">
        <f>H587</f>
        <v>0</v>
      </c>
      <c r="I606" s="396">
        <f t="shared" si="218"/>
        <v>0</v>
      </c>
      <c r="J606" s="397"/>
      <c r="K606" s="398"/>
      <c r="L606" s="394">
        <f t="shared" si="219"/>
        <v>0</v>
      </c>
      <c r="M606" s="399"/>
      <c r="N606" s="399"/>
      <c r="O606" s="394">
        <f>O587</f>
        <v>0</v>
      </c>
      <c r="P606" s="382"/>
    </row>
    <row r="607" spans="1:17" ht="18.600000000000001" customHeight="1" x14ac:dyDescent="0.25">
      <c r="A607" s="451" t="s">
        <v>171</v>
      </c>
      <c r="B607" s="405" t="s">
        <v>171</v>
      </c>
      <c r="C607" s="874" t="s">
        <v>191</v>
      </c>
      <c r="D607" s="867"/>
      <c r="E607" s="394">
        <f>F607*G607*H607</f>
        <v>0</v>
      </c>
      <c r="F607" s="395"/>
      <c r="G607" s="395"/>
      <c r="H607" s="394">
        <f>H587</f>
        <v>0</v>
      </c>
      <c r="I607" s="396">
        <f t="shared" si="218"/>
        <v>0</v>
      </c>
      <c r="J607" s="397"/>
      <c r="K607" s="398"/>
      <c r="L607" s="394">
        <f t="shared" si="219"/>
        <v>0</v>
      </c>
      <c r="M607" s="399"/>
      <c r="N607" s="399"/>
      <c r="O607" s="394">
        <f>O587</f>
        <v>0</v>
      </c>
      <c r="P607" s="382"/>
      <c r="Q607" s="371" t="s">
        <v>256</v>
      </c>
    </row>
    <row r="608" spans="1:17" ht="18.600000000000001" customHeight="1" x14ac:dyDescent="0.25">
      <c r="A608" s="451" t="s">
        <v>172</v>
      </c>
      <c r="B608" s="875" t="s">
        <v>172</v>
      </c>
      <c r="C608" s="876" t="s">
        <v>178</v>
      </c>
      <c r="D608" s="877"/>
      <c r="E608" s="400">
        <f>SUM(E609:E611)</f>
        <v>0</v>
      </c>
      <c r="F608" s="401"/>
      <c r="G608" s="402"/>
      <c r="H608" s="402"/>
      <c r="I608" s="406"/>
      <c r="J608" s="403"/>
      <c r="K608" s="404"/>
      <c r="L608" s="400">
        <f>SUM(L609:L611)</f>
        <v>0</v>
      </c>
      <c r="M608" s="401"/>
      <c r="N608" s="402"/>
      <c r="O608" s="402"/>
      <c r="P608" s="382"/>
    </row>
    <row r="609" spans="1:16" ht="18.600000000000001" customHeight="1" x14ac:dyDescent="0.25">
      <c r="A609" s="451"/>
      <c r="B609" s="875"/>
      <c r="C609" s="866" t="s">
        <v>192</v>
      </c>
      <c r="D609" s="867"/>
      <c r="E609" s="394">
        <f t="shared" ref="E609:E611" si="220">F609*G609*H609</f>
        <v>0</v>
      </c>
      <c r="F609" s="395"/>
      <c r="G609" s="395"/>
      <c r="H609" s="394">
        <f>H587</f>
        <v>0</v>
      </c>
      <c r="I609" s="396">
        <f t="shared" ref="I609:I612" si="221">L609-E609</f>
        <v>0</v>
      </c>
      <c r="J609" s="397"/>
      <c r="K609" s="398"/>
      <c r="L609" s="394">
        <f t="shared" ref="L609:L612" si="222">M609*N609*O609</f>
        <v>0</v>
      </c>
      <c r="M609" s="399"/>
      <c r="N609" s="399"/>
      <c r="O609" s="394">
        <f>O587</f>
        <v>0</v>
      </c>
      <c r="P609" s="382"/>
    </row>
    <row r="610" spans="1:16" ht="18.600000000000001" customHeight="1" x14ac:dyDescent="0.25">
      <c r="A610" s="451"/>
      <c r="B610" s="875"/>
      <c r="C610" s="866" t="s">
        <v>193</v>
      </c>
      <c r="D610" s="867"/>
      <c r="E610" s="394">
        <f t="shared" si="220"/>
        <v>0</v>
      </c>
      <c r="F610" s="395"/>
      <c r="G610" s="395"/>
      <c r="H610" s="394">
        <f>H587</f>
        <v>0</v>
      </c>
      <c r="I610" s="396">
        <f t="shared" si="221"/>
        <v>0</v>
      </c>
      <c r="J610" s="397"/>
      <c r="K610" s="398"/>
      <c r="L610" s="394">
        <f t="shared" si="222"/>
        <v>0</v>
      </c>
      <c r="M610" s="399"/>
      <c r="N610" s="399"/>
      <c r="O610" s="394">
        <f>O587</f>
        <v>0</v>
      </c>
      <c r="P610" s="382"/>
    </row>
    <row r="611" spans="1:16" ht="18.600000000000001" customHeight="1" x14ac:dyDescent="0.25">
      <c r="A611" s="451"/>
      <c r="B611" s="875"/>
      <c r="C611" s="866" t="s">
        <v>179</v>
      </c>
      <c r="D611" s="867"/>
      <c r="E611" s="394">
        <f t="shared" si="220"/>
        <v>0</v>
      </c>
      <c r="F611" s="395"/>
      <c r="G611" s="395"/>
      <c r="H611" s="394">
        <f>H587</f>
        <v>0</v>
      </c>
      <c r="I611" s="396">
        <f t="shared" si="221"/>
        <v>0</v>
      </c>
      <c r="J611" s="397"/>
      <c r="K611" s="398"/>
      <c r="L611" s="394">
        <f t="shared" si="222"/>
        <v>0</v>
      </c>
      <c r="M611" s="399"/>
      <c r="N611" s="399"/>
      <c r="O611" s="394">
        <f>O587</f>
        <v>0</v>
      </c>
      <c r="P611" s="382"/>
    </row>
    <row r="612" spans="1:16" ht="18.600000000000001" customHeight="1" x14ac:dyDescent="0.25">
      <c r="A612" s="451" t="s">
        <v>173</v>
      </c>
      <c r="B612" s="405" t="s">
        <v>173</v>
      </c>
      <c r="C612" s="866" t="s">
        <v>194</v>
      </c>
      <c r="D612" s="867"/>
      <c r="E612" s="394">
        <f>F612*G612*H612</f>
        <v>0</v>
      </c>
      <c r="F612" s="395"/>
      <c r="G612" s="395"/>
      <c r="H612" s="394">
        <f>H587</f>
        <v>0</v>
      </c>
      <c r="I612" s="396">
        <f t="shared" si="221"/>
        <v>0</v>
      </c>
      <c r="J612" s="397"/>
      <c r="K612" s="398"/>
      <c r="L612" s="394">
        <f t="shared" si="222"/>
        <v>0</v>
      </c>
      <c r="M612" s="399"/>
      <c r="N612" s="399"/>
      <c r="O612" s="394">
        <f>O587</f>
        <v>0</v>
      </c>
      <c r="P612" s="382"/>
    </row>
    <row r="613" spans="1:16" s="415" customFormat="1" ht="18.600000000000001" customHeight="1" x14ac:dyDescent="0.25">
      <c r="B613" s="868" t="s">
        <v>196</v>
      </c>
      <c r="C613" s="869"/>
      <c r="D613" s="870"/>
      <c r="E613" s="408">
        <f>SUM(E587,E588,E593,E594,E598,E599,E603,E604,E607,E608,E612)</f>
        <v>0</v>
      </c>
      <c r="F613" s="401"/>
      <c r="G613" s="409"/>
      <c r="H613" s="410"/>
      <c r="I613" s="411"/>
      <c r="J613" s="412"/>
      <c r="K613" s="413"/>
      <c r="L613" s="408">
        <f>SUM(L587,L588,L593,L594,L598,L599,L603,L604,L607,L608,L612)</f>
        <v>0</v>
      </c>
      <c r="M613" s="401"/>
      <c r="N613" s="409"/>
      <c r="O613" s="410"/>
      <c r="P613" s="414"/>
    </row>
    <row r="614" spans="1:16" ht="16.8" customHeight="1" outlineLevel="1" x14ac:dyDescent="0.25">
      <c r="B614" s="871" t="s">
        <v>264</v>
      </c>
      <c r="C614" s="872" t="s">
        <v>201</v>
      </c>
      <c r="D614" s="873"/>
      <c r="E614" s="416">
        <f t="shared" ref="E614" si="223">F614*G614*H614</f>
        <v>0</v>
      </c>
      <c r="F614" s="417"/>
      <c r="G614" s="417"/>
      <c r="H614" s="394">
        <f>H587</f>
        <v>0</v>
      </c>
      <c r="I614" s="396">
        <f t="shared" ref="I614:I616" si="224">L614-E614</f>
        <v>0</v>
      </c>
      <c r="J614" s="397"/>
      <c r="K614" s="398"/>
      <c r="L614" s="394">
        <f t="shared" ref="L614:L616" si="225">M614*N614*O614</f>
        <v>0</v>
      </c>
      <c r="M614" s="399"/>
      <c r="N614" s="399"/>
      <c r="O614" s="394">
        <f>O587</f>
        <v>0</v>
      </c>
      <c r="P614" s="382"/>
    </row>
    <row r="615" spans="1:16" ht="16.8" customHeight="1" outlineLevel="1" x14ac:dyDescent="0.25">
      <c r="B615" s="871"/>
      <c r="C615" s="872" t="s">
        <v>200</v>
      </c>
      <c r="D615" s="873"/>
      <c r="E615" s="416">
        <f>F615*G615*H615</f>
        <v>0</v>
      </c>
      <c r="F615" s="417"/>
      <c r="G615" s="417"/>
      <c r="H615" s="394">
        <f>H587</f>
        <v>0</v>
      </c>
      <c r="I615" s="396">
        <f t="shared" si="224"/>
        <v>0</v>
      </c>
      <c r="J615" s="397"/>
      <c r="K615" s="398"/>
      <c r="L615" s="394">
        <f t="shared" si="225"/>
        <v>0</v>
      </c>
      <c r="M615" s="399"/>
      <c r="N615" s="399"/>
      <c r="O615" s="394">
        <f>O587</f>
        <v>0</v>
      </c>
      <c r="P615" s="382"/>
    </row>
    <row r="616" spans="1:16" ht="16.8" customHeight="1" outlineLevel="1" x14ac:dyDescent="0.25">
      <c r="B616" s="871"/>
      <c r="C616" s="872" t="s">
        <v>197</v>
      </c>
      <c r="D616" s="873"/>
      <c r="E616" s="416">
        <f t="shared" ref="E616" si="226">F616*G616*H616</f>
        <v>0</v>
      </c>
      <c r="F616" s="417"/>
      <c r="G616" s="417"/>
      <c r="H616" s="394">
        <f>H587</f>
        <v>0</v>
      </c>
      <c r="I616" s="396">
        <f t="shared" si="224"/>
        <v>0</v>
      </c>
      <c r="J616" s="397"/>
      <c r="K616" s="398"/>
      <c r="L616" s="394">
        <f t="shared" si="225"/>
        <v>0</v>
      </c>
      <c r="M616" s="399"/>
      <c r="N616" s="399"/>
      <c r="O616" s="394">
        <f>O587</f>
        <v>0</v>
      </c>
      <c r="P616" s="382"/>
    </row>
    <row r="617" spans="1:16" s="415" customFormat="1" ht="18.600000000000001" customHeight="1" outlineLevel="1" thickBot="1" x14ac:dyDescent="0.3">
      <c r="B617" s="860" t="s">
        <v>265</v>
      </c>
      <c r="C617" s="861"/>
      <c r="D617" s="862"/>
      <c r="E617" s="418">
        <f>SUM(E614:E616)</f>
        <v>0</v>
      </c>
      <c r="F617" s="419"/>
      <c r="G617" s="420"/>
      <c r="H617" s="421"/>
      <c r="I617" s="422"/>
      <c r="J617" s="423"/>
      <c r="K617" s="424"/>
      <c r="L617" s="418">
        <f>SUM(L614:L616)</f>
        <v>0</v>
      </c>
      <c r="M617" s="419"/>
      <c r="N617" s="420"/>
      <c r="O617" s="421"/>
      <c r="P617" s="414"/>
    </row>
    <row r="618" spans="1:16" ht="21" customHeight="1" thickBot="1" x14ac:dyDescent="0.3">
      <c r="B618" s="863" t="s">
        <v>254</v>
      </c>
      <c r="C618" s="864"/>
      <c r="D618" s="865" t="s">
        <v>255</v>
      </c>
      <c r="E618" s="857"/>
      <c r="F618" s="857"/>
      <c r="G618" s="857"/>
      <c r="H618" s="857"/>
      <c r="I618" s="857"/>
      <c r="J618" s="857"/>
      <c r="K618" s="857"/>
      <c r="L618" s="858"/>
      <c r="M618" s="858"/>
      <c r="N618" s="858"/>
      <c r="O618" s="859"/>
      <c r="P618" s="382"/>
    </row>
    <row r="619" spans="1:16" outlineLevel="1" x14ac:dyDescent="0.25">
      <c r="B619" s="303" t="s">
        <v>266</v>
      </c>
      <c r="E619" s="425">
        <f>(E613-E612)*0.05</f>
        <v>0</v>
      </c>
      <c r="F619" s="303"/>
      <c r="G619" s="303"/>
      <c r="H619" s="426"/>
      <c r="L619" s="425">
        <f>(L613-L612)*0.05</f>
        <v>0</v>
      </c>
      <c r="P619" s="382"/>
    </row>
    <row r="620" spans="1:16" outlineLevel="1" x14ac:dyDescent="0.25">
      <c r="B620" s="303"/>
      <c r="E620" s="427" t="str">
        <f>IF(E612&lt;=E619,"O.K","Review")</f>
        <v>O.K</v>
      </c>
      <c r="F620" s="303"/>
      <c r="G620" s="303"/>
      <c r="L620" s="427" t="str">
        <f>IF(L612&lt;=L619,"O.K","Review")</f>
        <v>O.K</v>
      </c>
      <c r="P620" s="382"/>
    </row>
    <row r="621" spans="1:16" x14ac:dyDescent="0.25">
      <c r="B621" s="303"/>
      <c r="E621" s="427"/>
      <c r="F621" s="303"/>
      <c r="G621" s="303"/>
      <c r="L621" s="427"/>
      <c r="P621" s="382"/>
    </row>
    <row r="622" spans="1:16" s="428" customFormat="1" ht="25.5" customHeight="1" outlineLevel="1" x14ac:dyDescent="0.25">
      <c r="B622" s="429" t="str">
        <f>정부지원금!$B$29</f>
        <v>성명 :                  (서명)</v>
      </c>
      <c r="C622" s="429"/>
      <c r="E622" s="429" t="str">
        <f>정부지원금!$E$29</f>
        <v>성명 :                  (서명)</v>
      </c>
      <c r="F622" s="430"/>
      <c r="H622" s="429" t="str">
        <f>정부지원금!$G$29</f>
        <v>성명 :                  (서명)</v>
      </c>
      <c r="K622" s="430" t="str">
        <f>정부지원금!$I$29</f>
        <v>성명 :                  (서명)</v>
      </c>
      <c r="N622" s="430" t="str">
        <f>정부지원금!$K$29</f>
        <v>성명 :                  (서명)</v>
      </c>
      <c r="P622" s="382"/>
    </row>
    <row r="623" spans="1:16" s="428" customFormat="1" ht="25.5" customHeight="1" outlineLevel="1" x14ac:dyDescent="0.25">
      <c r="B623" s="429" t="str">
        <f>정부지원금!$B$30</f>
        <v>성명 :                  (서명)</v>
      </c>
      <c r="C623" s="429"/>
      <c r="E623" s="429" t="str">
        <f>정부지원금!$E$30</f>
        <v>성명 :                  (서명)</v>
      </c>
      <c r="F623" s="430"/>
      <c r="H623" s="429" t="str">
        <f>정부지원금!$G$30</f>
        <v>성명 :                  (서명)</v>
      </c>
      <c r="K623" s="430" t="str">
        <f>정부지원금!$I$30</f>
        <v>성명 :                  (서명)</v>
      </c>
      <c r="N623" s="430" t="str">
        <f>정부지원금!$K$30</f>
        <v>성명 :                  (서명)</v>
      </c>
      <c r="P623" s="382"/>
    </row>
    <row r="625" spans="1:20" ht="43.5" customHeight="1" x14ac:dyDescent="0.25">
      <c r="B625" s="372" t="s">
        <v>262</v>
      </c>
      <c r="C625" s="373"/>
      <c r="D625" s="373"/>
      <c r="E625" s="373"/>
      <c r="F625" s="373"/>
      <c r="G625" s="373"/>
      <c r="H625" s="373"/>
      <c r="I625" s="373"/>
      <c r="J625" s="373"/>
      <c r="K625" s="373"/>
      <c r="L625" s="373"/>
      <c r="M625" s="373"/>
      <c r="N625" s="373"/>
      <c r="O625" s="373"/>
      <c r="P625" s="373"/>
      <c r="Q625" s="373"/>
      <c r="R625" s="373"/>
    </row>
    <row r="626" spans="1:20" ht="21.6" customHeight="1" x14ac:dyDescent="0.25">
      <c r="B626" s="942" t="str">
        <f>INDEX('훈련비용 조정내역표'!$C$10:$C$60,MATCH(F628,'훈련비용 조정내역표'!$B$10:$B$60,0),0)</f>
        <v>승인</v>
      </c>
      <c r="C626" s="942"/>
      <c r="D626" s="374"/>
      <c r="E626" s="375"/>
      <c r="F626" s="375"/>
      <c r="G626" s="376"/>
      <c r="H626" s="383" t="s">
        <v>247</v>
      </c>
      <c r="I626" s="378">
        <f>INDEX('훈련비용 조정내역표'!$G$10:$G$60,MATCH(F628,'훈련비용 조정내역표'!$B$10:$B$60,0),0)</f>
        <v>0</v>
      </c>
      <c r="J626" s="383" t="s">
        <v>248</v>
      </c>
      <c r="K626" s="605">
        <f>INT(IFERROR($J631/($B630*$E630*$B633),))</f>
        <v>0</v>
      </c>
      <c r="L626" s="435" t="e">
        <f>K626/$I626</f>
        <v>#DIV/0!</v>
      </c>
      <c r="M626" s="436" t="s">
        <v>249</v>
      </c>
      <c r="N626" s="605">
        <f>INT(IFERROR($N631/($D630*$G630*$D633),))</f>
        <v>0</v>
      </c>
      <c r="O626" s="435" t="e">
        <f>N626/$I626</f>
        <v>#DIV/0!</v>
      </c>
      <c r="P626" s="373"/>
      <c r="Q626" s="373"/>
      <c r="R626" s="373"/>
    </row>
    <row r="627" spans="1:20" ht="21.6" customHeight="1" x14ac:dyDescent="0.25">
      <c r="B627" s="379" t="s">
        <v>229</v>
      </c>
      <c r="C627" s="881" t="s">
        <v>230</v>
      </c>
      <c r="D627" s="881"/>
      <c r="E627" s="881"/>
      <c r="F627" s="377" t="s">
        <v>231</v>
      </c>
      <c r="G627" s="380" t="s">
        <v>233</v>
      </c>
      <c r="H627" s="943" t="s">
        <v>250</v>
      </c>
      <c r="I627" s="944"/>
      <c r="J627" s="944"/>
      <c r="K627" s="944"/>
      <c r="L627" s="944"/>
      <c r="M627" s="944"/>
      <c r="N627" s="944"/>
      <c r="O627" s="945"/>
      <c r="P627" s="373"/>
      <c r="Q627" s="373"/>
      <c r="R627" s="373"/>
    </row>
    <row r="628" spans="1:20" ht="21.6" customHeight="1" thickBot="1" x14ac:dyDescent="0.3">
      <c r="B628" s="621" t="str">
        <f>일반사항!$E$6</f>
        <v>부산</v>
      </c>
      <c r="C628" s="937">
        <f>일반사항!$E$7</f>
        <v>0</v>
      </c>
      <c r="D628" s="937"/>
      <c r="E628" s="937"/>
      <c r="F628" s="665">
        <f>'훈련비용 조정내역표'!$B$22</f>
        <v>13</v>
      </c>
      <c r="G628" s="381">
        <f>INDEX('훈련비용 조정내역표'!$H$10:$H$60,MATCH(F628,'훈련비용 조정내역표'!$B$10:$B$60,0),0)</f>
        <v>0</v>
      </c>
      <c r="H628" s="937">
        <f>INDEX('훈련비용 조정내역표'!$D$10:$D$60,MATCH(F628,'훈련비용 조정내역표'!$B$10:$B$60,0),0)</f>
        <v>0</v>
      </c>
      <c r="I628" s="937"/>
      <c r="J628" s="937"/>
      <c r="K628" s="937"/>
      <c r="L628" s="434" t="str">
        <f>IF(E630=G630,"◯ 적합","◯ 변경")</f>
        <v>◯ 적합</v>
      </c>
      <c r="M628" s="938">
        <f>INDEX('훈련비용 조정내역표'!$E$10:$E$60,MATCH(F628,'훈련비용 조정내역표'!$B$10:$B$60,0),0)</f>
        <v>0</v>
      </c>
      <c r="N628" s="938"/>
      <c r="O628" s="938"/>
      <c r="P628" s="373"/>
      <c r="Q628" s="373"/>
      <c r="R628" s="373"/>
    </row>
    <row r="629" spans="1:20" ht="21.6" customHeight="1" thickTop="1" x14ac:dyDescent="0.25">
      <c r="B629" s="939" t="s">
        <v>106</v>
      </c>
      <c r="C629" s="939"/>
      <c r="D629" s="939"/>
      <c r="E629" s="939" t="s">
        <v>163</v>
      </c>
      <c r="F629" s="939"/>
      <c r="G629" s="940"/>
      <c r="H629" s="941" t="s">
        <v>243</v>
      </c>
      <c r="I629" s="939"/>
      <c r="J629" s="939"/>
      <c r="K629" s="939"/>
      <c r="L629" s="939" t="s">
        <v>246</v>
      </c>
      <c r="M629" s="939"/>
      <c r="N629" s="939"/>
      <c r="O629" s="939"/>
      <c r="P629" s="373"/>
      <c r="Q629" s="373"/>
      <c r="R629" s="373"/>
      <c r="T629" s="382"/>
    </row>
    <row r="630" spans="1:20" ht="21.6" customHeight="1" x14ac:dyDescent="0.25">
      <c r="B630" s="915">
        <f>INDEX('훈련비용 조정내역표'!$O$10:$O$60,MATCH(F628,'훈련비용 조정내역표'!$B$10:$B$60,0),0)</f>
        <v>0</v>
      </c>
      <c r="C630" s="917" t="str">
        <f>IF(B630=D630,"◯ 적합","◯ 변경")</f>
        <v>◯ 적합</v>
      </c>
      <c r="D630" s="918">
        <f>INDEX('훈련비용 조정내역표'!$Y$10:$Y$60,MATCH(F628,'훈련비용 조정내역표'!$B$10:$B$60,0),0)</f>
        <v>0</v>
      </c>
      <c r="E630" s="915">
        <f>INDEX('훈련비용 조정내역표'!$N$10:$N$60,MATCH(F628,'훈련비용 조정내역표'!$B$10:$B$60,0),0)</f>
        <v>0</v>
      </c>
      <c r="F630" s="917" t="str">
        <f>IF(E630=G630,"◯ 적합","◯ 변경")</f>
        <v>◯ 적합</v>
      </c>
      <c r="G630" s="921">
        <f>INDEX('훈련비용 조정내역표'!$X$10:$X$60,MATCH(F628,'훈련비용 조정내역표'!$B$10:$B$60,0),0)</f>
        <v>0</v>
      </c>
      <c r="H630" s="934" t="s">
        <v>36</v>
      </c>
      <c r="I630" s="926"/>
      <c r="J630" s="935">
        <f>J631+J632+J633+J634</f>
        <v>0</v>
      </c>
      <c r="K630" s="935"/>
      <c r="L630" s="926" t="s">
        <v>36</v>
      </c>
      <c r="M630" s="926"/>
      <c r="N630" s="935">
        <f>N631+N632+N633+N634</f>
        <v>0</v>
      </c>
      <c r="O630" s="935"/>
      <c r="P630" s="373"/>
      <c r="Q630" s="373"/>
      <c r="R630" s="373"/>
      <c r="T630" s="382"/>
    </row>
    <row r="631" spans="1:20" ht="21.6" customHeight="1" x14ac:dyDescent="0.25">
      <c r="A631" s="371" t="str">
        <f>F628&amp;"훈련비금액"</f>
        <v>13훈련비금액</v>
      </c>
      <c r="B631" s="915"/>
      <c r="C631" s="917"/>
      <c r="D631" s="918"/>
      <c r="E631" s="915"/>
      <c r="F631" s="917"/>
      <c r="G631" s="921"/>
      <c r="H631" s="929" t="s">
        <v>263</v>
      </c>
      <c r="I631" s="932"/>
      <c r="J631" s="936">
        <f>E665</f>
        <v>0</v>
      </c>
      <c r="K631" s="936"/>
      <c r="L631" s="932" t="s">
        <v>263</v>
      </c>
      <c r="M631" s="932"/>
      <c r="N631" s="936">
        <f>L665</f>
        <v>0</v>
      </c>
      <c r="O631" s="936"/>
      <c r="P631" s="373"/>
      <c r="Q631" s="373"/>
      <c r="R631" s="373"/>
      <c r="T631" s="382"/>
    </row>
    <row r="632" spans="1:20" ht="21.6" customHeight="1" x14ac:dyDescent="0.25">
      <c r="A632" s="371" t="str">
        <f>F628&amp;"숙식비"</f>
        <v>13숙식비</v>
      </c>
      <c r="B632" s="926" t="s">
        <v>236</v>
      </c>
      <c r="C632" s="926"/>
      <c r="D632" s="926"/>
      <c r="E632" s="926" t="s">
        <v>237</v>
      </c>
      <c r="F632" s="926"/>
      <c r="G632" s="927"/>
      <c r="H632" s="928" t="s">
        <v>342</v>
      </c>
      <c r="I632" s="384" t="s">
        <v>244</v>
      </c>
      <c r="J632" s="923">
        <f>E666</f>
        <v>0</v>
      </c>
      <c r="K632" s="923"/>
      <c r="L632" s="931" t="s">
        <v>342</v>
      </c>
      <c r="M632" s="384" t="s">
        <v>244</v>
      </c>
      <c r="N632" s="914">
        <f>L666</f>
        <v>0</v>
      </c>
      <c r="O632" s="914"/>
      <c r="P632" s="373"/>
      <c r="Q632" s="373"/>
      <c r="R632" s="373"/>
      <c r="T632" s="382"/>
    </row>
    <row r="633" spans="1:20" ht="21.6" customHeight="1" x14ac:dyDescent="0.25">
      <c r="A633" s="371" t="str">
        <f>F628&amp;"식비"</f>
        <v>13식비</v>
      </c>
      <c r="B633" s="915">
        <f>INDEX('훈련비용 조정내역표'!$M$10:$M$60,MATCH(F628,'훈련비용 조정내역표'!$B$10:$B$60,0),0)</f>
        <v>0</v>
      </c>
      <c r="C633" s="917" t="str">
        <f>IF(B633=D633,"◯ 적합","◯ 변경")</f>
        <v>◯ 적합</v>
      </c>
      <c r="D633" s="918">
        <f>INDEX('훈련비용 조정내역표'!$W$10:$W$60,MATCH(F628,'훈련비용 조정내역표'!$B$10:$B$60,0),0)</f>
        <v>0</v>
      </c>
      <c r="E633" s="920">
        <f>INDEX('훈련비용 조정내역표'!$J$10:$J$60,MATCH(F628,'훈련비용 조정내역표'!$B$10:$B$60,0),0)</f>
        <v>0</v>
      </c>
      <c r="F633" s="917" t="str">
        <f>IF(E633=G633,"◯ 적합","◯ 변경")</f>
        <v>◯ 적합</v>
      </c>
      <c r="G633" s="921">
        <f>INDEX('훈련비용 조정내역표'!$K$10:$K$60,MATCH(F628,'훈련비용 조정내역표'!$B$10:$B$60,0),0)</f>
        <v>0</v>
      </c>
      <c r="H633" s="929"/>
      <c r="I633" s="384" t="s">
        <v>199</v>
      </c>
      <c r="J633" s="923">
        <f>E667</f>
        <v>0</v>
      </c>
      <c r="K633" s="923"/>
      <c r="L633" s="932"/>
      <c r="M633" s="384" t="s">
        <v>199</v>
      </c>
      <c r="N633" s="914">
        <f>L667</f>
        <v>0</v>
      </c>
      <c r="O633" s="914"/>
      <c r="P633" s="373"/>
      <c r="Q633" s="373"/>
      <c r="R633" s="373"/>
      <c r="T633" s="382"/>
    </row>
    <row r="634" spans="1:20" ht="21.6" customHeight="1" thickBot="1" x14ac:dyDescent="0.3">
      <c r="A634" s="371" t="str">
        <f>F628&amp;"수당 등"</f>
        <v>13수당 등</v>
      </c>
      <c r="B634" s="916"/>
      <c r="C634" s="917"/>
      <c r="D634" s="919"/>
      <c r="E634" s="916"/>
      <c r="F634" s="917"/>
      <c r="G634" s="922"/>
      <c r="H634" s="930"/>
      <c r="I634" s="385" t="s">
        <v>245</v>
      </c>
      <c r="J634" s="924">
        <f>E668</f>
        <v>0</v>
      </c>
      <c r="K634" s="924"/>
      <c r="L634" s="933"/>
      <c r="M634" s="385" t="s">
        <v>245</v>
      </c>
      <c r="N634" s="925">
        <f>L668</f>
        <v>0</v>
      </c>
      <c r="O634" s="925"/>
      <c r="P634" s="373"/>
      <c r="Q634" s="373"/>
      <c r="R634" s="373"/>
      <c r="T634" s="382"/>
    </row>
    <row r="635" spans="1:20" ht="21.6" customHeight="1" thickTop="1" thickBot="1" x14ac:dyDescent="0.3">
      <c r="B635" s="883" t="s">
        <v>238</v>
      </c>
      <c r="C635" s="883"/>
      <c r="D635" s="386">
        <f>INDEX('훈련비용 조정내역표'!$L$10:$L$60,MATCH(F628,'훈련비용 조정내역표'!$B$10:$B$60,0),0)</f>
        <v>0</v>
      </c>
      <c r="E635" s="883" t="s">
        <v>239</v>
      </c>
      <c r="F635" s="883"/>
      <c r="G635" s="387">
        <f>INDEX('훈련비용 조정내역표'!$V$10:$V$60,MATCH(F628,'훈련비용 조정내역표'!$B$10:$B$60,0),0)</f>
        <v>0</v>
      </c>
      <c r="H635" s="884" t="s">
        <v>240</v>
      </c>
      <c r="I635" s="884"/>
      <c r="J635" s="388" t="s">
        <v>241</v>
      </c>
      <c r="K635" s="389"/>
      <c r="L635" s="388" t="s">
        <v>242</v>
      </c>
      <c r="M635" s="390"/>
      <c r="N635" s="885"/>
      <c r="O635" s="885"/>
      <c r="P635" s="373"/>
      <c r="Q635" s="373"/>
      <c r="R635" s="373"/>
      <c r="T635" s="382"/>
    </row>
    <row r="636" spans="1:20" ht="21.6" customHeight="1" thickTop="1" x14ac:dyDescent="0.25">
      <c r="B636" s="886" t="s">
        <v>174</v>
      </c>
      <c r="C636" s="889" t="s">
        <v>175</v>
      </c>
      <c r="D636" s="890"/>
      <c r="E636" s="895" t="s">
        <v>251</v>
      </c>
      <c r="F636" s="896"/>
      <c r="G636" s="896"/>
      <c r="H636" s="896"/>
      <c r="I636" s="897" t="s">
        <v>252</v>
      </c>
      <c r="J636" s="898"/>
      <c r="K636" s="899"/>
      <c r="L636" s="906" t="s">
        <v>253</v>
      </c>
      <c r="M636" s="907"/>
      <c r="N636" s="907"/>
      <c r="O636" s="908"/>
      <c r="P636" s="382"/>
    </row>
    <row r="637" spans="1:20" ht="21.6" customHeight="1" x14ac:dyDescent="0.25">
      <c r="B637" s="887"/>
      <c r="C637" s="891"/>
      <c r="D637" s="892"/>
      <c r="E637" s="909" t="s">
        <v>176</v>
      </c>
      <c r="F637" s="911" t="s">
        <v>177</v>
      </c>
      <c r="G637" s="912"/>
      <c r="H637" s="913"/>
      <c r="I637" s="900"/>
      <c r="J637" s="901"/>
      <c r="K637" s="902"/>
      <c r="L637" s="909" t="s">
        <v>176</v>
      </c>
      <c r="M637" s="911" t="s">
        <v>177</v>
      </c>
      <c r="N637" s="912"/>
      <c r="O637" s="913"/>
      <c r="P637" s="382"/>
    </row>
    <row r="638" spans="1:20" ht="21.6" customHeight="1" x14ac:dyDescent="0.25">
      <c r="B638" s="888"/>
      <c r="C638" s="893"/>
      <c r="D638" s="894"/>
      <c r="E638" s="910"/>
      <c r="F638" s="392" t="s">
        <v>134</v>
      </c>
      <c r="G638" s="392" t="s">
        <v>195</v>
      </c>
      <c r="H638" s="392" t="s">
        <v>136</v>
      </c>
      <c r="I638" s="903"/>
      <c r="J638" s="904"/>
      <c r="K638" s="905"/>
      <c r="L638" s="910"/>
      <c r="M638" s="392" t="s">
        <v>134</v>
      </c>
      <c r="N638" s="392" t="s">
        <v>195</v>
      </c>
      <c r="O638" s="392" t="s">
        <v>136</v>
      </c>
      <c r="P638" s="382"/>
    </row>
    <row r="639" spans="1:20" ht="18.600000000000001" customHeight="1" x14ac:dyDescent="0.25">
      <c r="A639" s="451" t="s">
        <v>114</v>
      </c>
      <c r="B639" s="393" t="s">
        <v>114</v>
      </c>
      <c r="C639" s="880" t="s">
        <v>180</v>
      </c>
      <c r="D639" s="878"/>
      <c r="E639" s="613">
        <f>F639*G639*H639</f>
        <v>0</v>
      </c>
      <c r="F639" s="395"/>
      <c r="G639" s="395"/>
      <c r="H639" s="394">
        <f>B630</f>
        <v>0</v>
      </c>
      <c r="I639" s="396">
        <f>L639-E639</f>
        <v>0</v>
      </c>
      <c r="J639" s="397"/>
      <c r="K639" s="398"/>
      <c r="L639" s="613">
        <f>M639*N639*O639</f>
        <v>0</v>
      </c>
      <c r="M639" s="399"/>
      <c r="N639" s="399"/>
      <c r="O639" s="394">
        <f>D630</f>
        <v>0</v>
      </c>
      <c r="P639" s="382"/>
    </row>
    <row r="640" spans="1:20" ht="18.600000000000001" customHeight="1" x14ac:dyDescent="0.25">
      <c r="A640" s="451" t="s">
        <v>164</v>
      </c>
      <c r="B640" s="881" t="s">
        <v>164</v>
      </c>
      <c r="C640" s="876" t="s">
        <v>178</v>
      </c>
      <c r="D640" s="877"/>
      <c r="E640" s="400">
        <f>SUM(E641:E644)</f>
        <v>0</v>
      </c>
      <c r="F640" s="401"/>
      <c r="G640" s="402"/>
      <c r="H640" s="402"/>
      <c r="I640" s="396"/>
      <c r="J640" s="403"/>
      <c r="K640" s="404"/>
      <c r="L640" s="400">
        <f>SUM(L641:L644)</f>
        <v>0</v>
      </c>
      <c r="M640" s="401"/>
      <c r="N640" s="402"/>
      <c r="O640" s="402"/>
      <c r="P640" s="382"/>
    </row>
    <row r="641" spans="1:16" ht="18.600000000000001" customHeight="1" x14ac:dyDescent="0.25">
      <c r="A641" s="451"/>
      <c r="B641" s="881"/>
      <c r="C641" s="874" t="s">
        <v>181</v>
      </c>
      <c r="D641" s="882"/>
      <c r="E641" s="394">
        <f t="shared" ref="E641:E644" si="227">F641*G641*H641</f>
        <v>0</v>
      </c>
      <c r="F641" s="395"/>
      <c r="G641" s="395"/>
      <c r="H641" s="394">
        <f>H639</f>
        <v>0</v>
      </c>
      <c r="I641" s="396">
        <f t="shared" ref="I641:I645" si="228">L641-E641</f>
        <v>0</v>
      </c>
      <c r="J641" s="397"/>
      <c r="K641" s="398"/>
      <c r="L641" s="394">
        <f t="shared" ref="L641:L645" si="229">M641*N641*O641</f>
        <v>0</v>
      </c>
      <c r="M641" s="399"/>
      <c r="N641" s="399"/>
      <c r="O641" s="394">
        <f>O639</f>
        <v>0</v>
      </c>
      <c r="P641" s="382"/>
    </row>
    <row r="642" spans="1:16" ht="18.600000000000001" customHeight="1" x14ac:dyDescent="0.25">
      <c r="A642" s="451"/>
      <c r="B642" s="881"/>
      <c r="C642" s="874" t="s">
        <v>181</v>
      </c>
      <c r="D642" s="882"/>
      <c r="E642" s="394">
        <f t="shared" si="227"/>
        <v>0</v>
      </c>
      <c r="F642" s="395"/>
      <c r="G642" s="395"/>
      <c r="H642" s="394">
        <f>H639</f>
        <v>0</v>
      </c>
      <c r="I642" s="396">
        <f t="shared" si="228"/>
        <v>0</v>
      </c>
      <c r="J642" s="397"/>
      <c r="K642" s="398"/>
      <c r="L642" s="394">
        <f t="shared" si="229"/>
        <v>0</v>
      </c>
      <c r="M642" s="399"/>
      <c r="N642" s="399"/>
      <c r="O642" s="394">
        <f>O639</f>
        <v>0</v>
      </c>
      <c r="P642" s="382"/>
    </row>
    <row r="643" spans="1:16" ht="18.600000000000001" customHeight="1" x14ac:dyDescent="0.25">
      <c r="A643" s="451"/>
      <c r="B643" s="881"/>
      <c r="C643" s="874" t="s">
        <v>182</v>
      </c>
      <c r="D643" s="867"/>
      <c r="E643" s="394">
        <f t="shared" si="227"/>
        <v>0</v>
      </c>
      <c r="F643" s="395"/>
      <c r="G643" s="395"/>
      <c r="H643" s="394">
        <f>H639</f>
        <v>0</v>
      </c>
      <c r="I643" s="396">
        <f t="shared" si="228"/>
        <v>0</v>
      </c>
      <c r="J643" s="397"/>
      <c r="K643" s="398"/>
      <c r="L643" s="394">
        <f t="shared" si="229"/>
        <v>0</v>
      </c>
      <c r="M643" s="399"/>
      <c r="N643" s="399"/>
      <c r="O643" s="394">
        <f>O639</f>
        <v>0</v>
      </c>
      <c r="P643" s="382"/>
    </row>
    <row r="644" spans="1:16" ht="18.600000000000001" customHeight="1" x14ac:dyDescent="0.25">
      <c r="A644" s="451"/>
      <c r="B644" s="881"/>
      <c r="C644" s="874" t="s">
        <v>182</v>
      </c>
      <c r="D644" s="867"/>
      <c r="E644" s="394">
        <f t="shared" si="227"/>
        <v>0</v>
      </c>
      <c r="F644" s="395"/>
      <c r="G644" s="395"/>
      <c r="H644" s="394">
        <f>H639</f>
        <v>0</v>
      </c>
      <c r="I644" s="396">
        <f t="shared" si="228"/>
        <v>0</v>
      </c>
      <c r="J644" s="397"/>
      <c r="K644" s="398"/>
      <c r="L644" s="394">
        <f t="shared" si="229"/>
        <v>0</v>
      </c>
      <c r="M644" s="399"/>
      <c r="N644" s="399"/>
      <c r="O644" s="394">
        <f>O639</f>
        <v>0</v>
      </c>
      <c r="P644" s="382"/>
    </row>
    <row r="645" spans="1:16" ht="18.600000000000001" customHeight="1" x14ac:dyDescent="0.25">
      <c r="A645" s="451" t="s">
        <v>165</v>
      </c>
      <c r="B645" s="405" t="s">
        <v>165</v>
      </c>
      <c r="C645" s="874" t="s">
        <v>183</v>
      </c>
      <c r="D645" s="867"/>
      <c r="E645" s="394">
        <f>F645*G645*H645</f>
        <v>0</v>
      </c>
      <c r="F645" s="395"/>
      <c r="G645" s="395"/>
      <c r="H645" s="394">
        <f>H639</f>
        <v>0</v>
      </c>
      <c r="I645" s="396">
        <f t="shared" si="228"/>
        <v>0</v>
      </c>
      <c r="J645" s="397"/>
      <c r="K645" s="398"/>
      <c r="L645" s="394">
        <f t="shared" si="229"/>
        <v>0</v>
      </c>
      <c r="M645" s="399"/>
      <c r="N645" s="399"/>
      <c r="O645" s="394">
        <f>O639</f>
        <v>0</v>
      </c>
      <c r="P645" s="382"/>
    </row>
    <row r="646" spans="1:16" ht="18.600000000000001" customHeight="1" x14ac:dyDescent="0.25">
      <c r="A646" s="451" t="s">
        <v>166</v>
      </c>
      <c r="B646" s="875" t="s">
        <v>166</v>
      </c>
      <c r="C646" s="876" t="s">
        <v>178</v>
      </c>
      <c r="D646" s="877"/>
      <c r="E646" s="400">
        <f>SUM(E647:E649)</f>
        <v>0</v>
      </c>
      <c r="F646" s="401"/>
      <c r="G646" s="402"/>
      <c r="H646" s="402"/>
      <c r="I646" s="406"/>
      <c r="J646" s="403"/>
      <c r="K646" s="404"/>
      <c r="L646" s="400">
        <f>SUM(L647:L649)</f>
        <v>0</v>
      </c>
      <c r="M646" s="401"/>
      <c r="N646" s="402"/>
      <c r="O646" s="402"/>
      <c r="P646" s="382"/>
    </row>
    <row r="647" spans="1:16" ht="18.600000000000001" customHeight="1" x14ac:dyDescent="0.25">
      <c r="A647" s="451"/>
      <c r="B647" s="879"/>
      <c r="C647" s="866" t="s">
        <v>184</v>
      </c>
      <c r="D647" s="867"/>
      <c r="E647" s="394">
        <f>F647*G647*H647</f>
        <v>0</v>
      </c>
      <c r="F647" s="395"/>
      <c r="G647" s="395"/>
      <c r="H647" s="394">
        <f>H639</f>
        <v>0</v>
      </c>
      <c r="I647" s="396">
        <f t="shared" ref="I647:I650" si="230">L647-E647</f>
        <v>0</v>
      </c>
      <c r="J647" s="397"/>
      <c r="K647" s="398"/>
      <c r="L647" s="394">
        <f t="shared" ref="L647:L650" si="231">M647*N647*O647</f>
        <v>0</v>
      </c>
      <c r="M647" s="399"/>
      <c r="N647" s="399"/>
      <c r="O647" s="394">
        <f>O639</f>
        <v>0</v>
      </c>
      <c r="P647" s="382"/>
    </row>
    <row r="648" spans="1:16" ht="18.600000000000001" customHeight="1" x14ac:dyDescent="0.25">
      <c r="A648" s="451"/>
      <c r="B648" s="879"/>
      <c r="C648" s="866" t="s">
        <v>185</v>
      </c>
      <c r="D648" s="867"/>
      <c r="E648" s="394">
        <f t="shared" ref="E648:E649" si="232">F648*G648*H648</f>
        <v>0</v>
      </c>
      <c r="F648" s="395"/>
      <c r="G648" s="395"/>
      <c r="H648" s="394">
        <f>H639</f>
        <v>0</v>
      </c>
      <c r="I648" s="396">
        <f t="shared" si="230"/>
        <v>0</v>
      </c>
      <c r="J648" s="397"/>
      <c r="K648" s="398"/>
      <c r="L648" s="394">
        <f t="shared" si="231"/>
        <v>0</v>
      </c>
      <c r="M648" s="399"/>
      <c r="N648" s="399"/>
      <c r="O648" s="394">
        <f>O639</f>
        <v>0</v>
      </c>
      <c r="P648" s="382"/>
    </row>
    <row r="649" spans="1:16" ht="18.600000000000001" customHeight="1" x14ac:dyDescent="0.25">
      <c r="A649" s="451"/>
      <c r="B649" s="879"/>
      <c r="C649" s="866" t="s">
        <v>179</v>
      </c>
      <c r="D649" s="867"/>
      <c r="E649" s="394">
        <f t="shared" si="232"/>
        <v>0</v>
      </c>
      <c r="F649" s="395"/>
      <c r="G649" s="395"/>
      <c r="H649" s="394">
        <f>H639</f>
        <v>0</v>
      </c>
      <c r="I649" s="396">
        <f t="shared" si="230"/>
        <v>0</v>
      </c>
      <c r="J649" s="397"/>
      <c r="K649" s="398"/>
      <c r="L649" s="394">
        <f t="shared" si="231"/>
        <v>0</v>
      </c>
      <c r="M649" s="399"/>
      <c r="N649" s="399"/>
      <c r="O649" s="394">
        <f>O639</f>
        <v>0</v>
      </c>
      <c r="P649" s="382"/>
    </row>
    <row r="650" spans="1:16" ht="18.600000000000001" customHeight="1" x14ac:dyDescent="0.25">
      <c r="A650" s="451" t="s">
        <v>167</v>
      </c>
      <c r="B650" s="407" t="s">
        <v>167</v>
      </c>
      <c r="C650" s="874" t="s">
        <v>186</v>
      </c>
      <c r="D650" s="867"/>
      <c r="E650" s="394">
        <f>F650*G650*H650</f>
        <v>0</v>
      </c>
      <c r="F650" s="395"/>
      <c r="G650" s="395"/>
      <c r="H650" s="394">
        <f>H639</f>
        <v>0</v>
      </c>
      <c r="I650" s="396">
        <f t="shared" si="230"/>
        <v>0</v>
      </c>
      <c r="J650" s="397"/>
      <c r="K650" s="398"/>
      <c r="L650" s="394">
        <f t="shared" si="231"/>
        <v>0</v>
      </c>
      <c r="M650" s="399"/>
      <c r="N650" s="399"/>
      <c r="O650" s="394">
        <f>O639</f>
        <v>0</v>
      </c>
      <c r="P650" s="382"/>
    </row>
    <row r="651" spans="1:16" ht="18.600000000000001" customHeight="1" x14ac:dyDescent="0.25">
      <c r="A651" s="451" t="s">
        <v>168</v>
      </c>
      <c r="B651" s="875" t="s">
        <v>168</v>
      </c>
      <c r="C651" s="876" t="s">
        <v>178</v>
      </c>
      <c r="D651" s="877"/>
      <c r="E651" s="400">
        <f>SUM(E652:E654)</f>
        <v>0</v>
      </c>
      <c r="F651" s="401"/>
      <c r="G651" s="402"/>
      <c r="H651" s="402"/>
      <c r="I651" s="406"/>
      <c r="J651" s="403"/>
      <c r="K651" s="404"/>
      <c r="L651" s="400">
        <f>SUM(L652:L654)</f>
        <v>0</v>
      </c>
      <c r="M651" s="401"/>
      <c r="N651" s="402"/>
      <c r="O651" s="402"/>
      <c r="P651" s="382"/>
    </row>
    <row r="652" spans="1:16" ht="18.600000000000001" customHeight="1" x14ac:dyDescent="0.25">
      <c r="A652" s="451"/>
      <c r="B652" s="875"/>
      <c r="C652" s="866" t="s">
        <v>187</v>
      </c>
      <c r="D652" s="867"/>
      <c r="E652" s="394">
        <f t="shared" ref="E652:E654" si="233">F652*G652*H652</f>
        <v>0</v>
      </c>
      <c r="F652" s="395"/>
      <c r="G652" s="395"/>
      <c r="H652" s="394">
        <f>H639</f>
        <v>0</v>
      </c>
      <c r="I652" s="396">
        <f t="shared" ref="I652:I655" si="234">L652-E652</f>
        <v>0</v>
      </c>
      <c r="J652" s="397"/>
      <c r="K652" s="398"/>
      <c r="L652" s="394">
        <f t="shared" ref="L652:L655" si="235">M652*N652*O652</f>
        <v>0</v>
      </c>
      <c r="M652" s="399"/>
      <c r="N652" s="399"/>
      <c r="O652" s="394">
        <f>O639</f>
        <v>0</v>
      </c>
      <c r="P652" s="382"/>
    </row>
    <row r="653" spans="1:16" ht="18.600000000000001" customHeight="1" x14ac:dyDescent="0.25">
      <c r="A653" s="451"/>
      <c r="B653" s="875"/>
      <c r="C653" s="866" t="s">
        <v>188</v>
      </c>
      <c r="D653" s="867"/>
      <c r="E653" s="394">
        <f t="shared" si="233"/>
        <v>0</v>
      </c>
      <c r="F653" s="395"/>
      <c r="G653" s="395"/>
      <c r="H653" s="394">
        <f>H639</f>
        <v>0</v>
      </c>
      <c r="I653" s="396">
        <f t="shared" si="234"/>
        <v>0</v>
      </c>
      <c r="J653" s="397"/>
      <c r="K653" s="398"/>
      <c r="L653" s="394">
        <f t="shared" si="235"/>
        <v>0</v>
      </c>
      <c r="M653" s="399"/>
      <c r="N653" s="399"/>
      <c r="O653" s="394">
        <f>O639</f>
        <v>0</v>
      </c>
      <c r="P653" s="382"/>
    </row>
    <row r="654" spans="1:16" ht="18.600000000000001" customHeight="1" x14ac:dyDescent="0.25">
      <c r="A654" s="451"/>
      <c r="B654" s="875"/>
      <c r="C654" s="866" t="s">
        <v>179</v>
      </c>
      <c r="D654" s="867"/>
      <c r="E654" s="394">
        <f t="shared" si="233"/>
        <v>0</v>
      </c>
      <c r="F654" s="395"/>
      <c r="G654" s="395"/>
      <c r="H654" s="394">
        <f>H639</f>
        <v>0</v>
      </c>
      <c r="I654" s="396">
        <f t="shared" si="234"/>
        <v>0</v>
      </c>
      <c r="J654" s="397"/>
      <c r="K654" s="398"/>
      <c r="L654" s="394">
        <f t="shared" si="235"/>
        <v>0</v>
      </c>
      <c r="M654" s="399"/>
      <c r="N654" s="399"/>
      <c r="O654" s="394">
        <f>O639</f>
        <v>0</v>
      </c>
      <c r="P654" s="382"/>
    </row>
    <row r="655" spans="1:16" ht="18.600000000000001" customHeight="1" x14ac:dyDescent="0.25">
      <c r="A655" s="451" t="s">
        <v>169</v>
      </c>
      <c r="B655" s="405" t="s">
        <v>169</v>
      </c>
      <c r="C655" s="874" t="s">
        <v>189</v>
      </c>
      <c r="D655" s="867"/>
      <c r="E655" s="394">
        <f>F655*G655*H655</f>
        <v>0</v>
      </c>
      <c r="F655" s="395"/>
      <c r="G655" s="395"/>
      <c r="H655" s="394">
        <f>H639</f>
        <v>0</v>
      </c>
      <c r="I655" s="396">
        <f t="shared" si="234"/>
        <v>0</v>
      </c>
      <c r="J655" s="397"/>
      <c r="K655" s="398"/>
      <c r="L655" s="394">
        <f t="shared" si="235"/>
        <v>0</v>
      </c>
      <c r="M655" s="399"/>
      <c r="N655" s="399"/>
      <c r="O655" s="394">
        <f>O639</f>
        <v>0</v>
      </c>
      <c r="P655" s="382"/>
    </row>
    <row r="656" spans="1:16" ht="18.600000000000001" customHeight="1" x14ac:dyDescent="0.25">
      <c r="A656" s="451" t="s">
        <v>170</v>
      </c>
      <c r="B656" s="875" t="s">
        <v>170</v>
      </c>
      <c r="C656" s="876" t="s">
        <v>178</v>
      </c>
      <c r="D656" s="877"/>
      <c r="E656" s="400">
        <f>SUM(E657:E658)</f>
        <v>0</v>
      </c>
      <c r="F656" s="401"/>
      <c r="G656" s="402"/>
      <c r="H656" s="402"/>
      <c r="I656" s="406"/>
      <c r="J656" s="403"/>
      <c r="K656" s="404"/>
      <c r="L656" s="400">
        <f>SUM(L657:L658)</f>
        <v>0</v>
      </c>
      <c r="M656" s="401"/>
      <c r="N656" s="402"/>
      <c r="O656" s="402"/>
      <c r="P656" s="382"/>
    </row>
    <row r="657" spans="1:17" ht="18.600000000000001" customHeight="1" x14ac:dyDescent="0.25">
      <c r="A657" s="451"/>
      <c r="B657" s="878"/>
      <c r="C657" s="874" t="s">
        <v>170</v>
      </c>
      <c r="D657" s="867"/>
      <c r="E657" s="394">
        <f t="shared" ref="E657" si="236">F657*G657*H657</f>
        <v>0</v>
      </c>
      <c r="F657" s="395"/>
      <c r="G657" s="395"/>
      <c r="H657" s="394">
        <f>H639</f>
        <v>0</v>
      </c>
      <c r="I657" s="396">
        <f t="shared" ref="I657:I659" si="237">L657-E657</f>
        <v>0</v>
      </c>
      <c r="J657" s="397"/>
      <c r="K657" s="398"/>
      <c r="L657" s="394">
        <f t="shared" ref="L657:L659" si="238">M657*N657*O657</f>
        <v>0</v>
      </c>
      <c r="M657" s="399"/>
      <c r="N657" s="399"/>
      <c r="O657" s="394">
        <f>O639</f>
        <v>0</v>
      </c>
      <c r="P657" s="382"/>
    </row>
    <row r="658" spans="1:17" ht="18.600000000000001" customHeight="1" x14ac:dyDescent="0.25">
      <c r="A658" s="451"/>
      <c r="B658" s="878"/>
      <c r="C658" s="874" t="s">
        <v>190</v>
      </c>
      <c r="D658" s="867"/>
      <c r="E658" s="394">
        <f>F658*G658*H658</f>
        <v>0</v>
      </c>
      <c r="F658" s="395"/>
      <c r="G658" s="395"/>
      <c r="H658" s="394">
        <f>H639</f>
        <v>0</v>
      </c>
      <c r="I658" s="396">
        <f t="shared" si="237"/>
        <v>0</v>
      </c>
      <c r="J658" s="397"/>
      <c r="K658" s="398"/>
      <c r="L658" s="394">
        <f t="shared" si="238"/>
        <v>0</v>
      </c>
      <c r="M658" s="399"/>
      <c r="N658" s="399"/>
      <c r="O658" s="394">
        <f>O639</f>
        <v>0</v>
      </c>
      <c r="P658" s="382"/>
    </row>
    <row r="659" spans="1:17" ht="18.600000000000001" customHeight="1" x14ac:dyDescent="0.25">
      <c r="A659" s="451" t="s">
        <v>171</v>
      </c>
      <c r="B659" s="405" t="s">
        <v>171</v>
      </c>
      <c r="C659" s="874" t="s">
        <v>191</v>
      </c>
      <c r="D659" s="867"/>
      <c r="E659" s="394">
        <f>F659*G659*H659</f>
        <v>0</v>
      </c>
      <c r="F659" s="395"/>
      <c r="G659" s="395"/>
      <c r="H659" s="394">
        <f>H639</f>
        <v>0</v>
      </c>
      <c r="I659" s="396">
        <f t="shared" si="237"/>
        <v>0</v>
      </c>
      <c r="J659" s="397"/>
      <c r="K659" s="398"/>
      <c r="L659" s="394">
        <f t="shared" si="238"/>
        <v>0</v>
      </c>
      <c r="M659" s="399"/>
      <c r="N659" s="399"/>
      <c r="O659" s="394">
        <f>O639</f>
        <v>0</v>
      </c>
      <c r="P659" s="382"/>
      <c r="Q659" s="371" t="s">
        <v>256</v>
      </c>
    </row>
    <row r="660" spans="1:17" ht="18.600000000000001" customHeight="1" x14ac:dyDescent="0.25">
      <c r="A660" s="451" t="s">
        <v>172</v>
      </c>
      <c r="B660" s="875" t="s">
        <v>172</v>
      </c>
      <c r="C660" s="876" t="s">
        <v>178</v>
      </c>
      <c r="D660" s="877"/>
      <c r="E660" s="400">
        <f>SUM(E661:E663)</f>
        <v>0</v>
      </c>
      <c r="F660" s="401"/>
      <c r="G660" s="402"/>
      <c r="H660" s="402"/>
      <c r="I660" s="406"/>
      <c r="J660" s="403"/>
      <c r="K660" s="404"/>
      <c r="L660" s="400">
        <f>SUM(L661:L663)</f>
        <v>0</v>
      </c>
      <c r="M660" s="401"/>
      <c r="N660" s="402"/>
      <c r="O660" s="402"/>
      <c r="P660" s="382"/>
    </row>
    <row r="661" spans="1:17" ht="18.600000000000001" customHeight="1" x14ac:dyDescent="0.25">
      <c r="A661" s="451"/>
      <c r="B661" s="875"/>
      <c r="C661" s="866" t="s">
        <v>192</v>
      </c>
      <c r="D661" s="867"/>
      <c r="E661" s="394">
        <f t="shared" ref="E661:E663" si="239">F661*G661*H661</f>
        <v>0</v>
      </c>
      <c r="F661" s="395"/>
      <c r="G661" s="395"/>
      <c r="H661" s="394">
        <f>H639</f>
        <v>0</v>
      </c>
      <c r="I661" s="396">
        <f t="shared" ref="I661:I664" si="240">L661-E661</f>
        <v>0</v>
      </c>
      <c r="J661" s="397"/>
      <c r="K661" s="398"/>
      <c r="L661" s="394">
        <f t="shared" ref="L661:L664" si="241">M661*N661*O661</f>
        <v>0</v>
      </c>
      <c r="M661" s="399"/>
      <c r="N661" s="399"/>
      <c r="O661" s="394">
        <f>O639</f>
        <v>0</v>
      </c>
      <c r="P661" s="382"/>
    </row>
    <row r="662" spans="1:17" ht="18.600000000000001" customHeight="1" x14ac:dyDescent="0.25">
      <c r="A662" s="451"/>
      <c r="B662" s="875"/>
      <c r="C662" s="866" t="s">
        <v>193</v>
      </c>
      <c r="D662" s="867"/>
      <c r="E662" s="394">
        <f t="shared" si="239"/>
        <v>0</v>
      </c>
      <c r="F662" s="395"/>
      <c r="G662" s="395"/>
      <c r="H662" s="394">
        <f>H639</f>
        <v>0</v>
      </c>
      <c r="I662" s="396">
        <f t="shared" si="240"/>
        <v>0</v>
      </c>
      <c r="J662" s="397"/>
      <c r="K662" s="398"/>
      <c r="L662" s="394">
        <f t="shared" si="241"/>
        <v>0</v>
      </c>
      <c r="M662" s="399"/>
      <c r="N662" s="399"/>
      <c r="O662" s="394">
        <f>O639</f>
        <v>0</v>
      </c>
      <c r="P662" s="382"/>
    </row>
    <row r="663" spans="1:17" ht="18.600000000000001" customHeight="1" x14ac:dyDescent="0.25">
      <c r="A663" s="451"/>
      <c r="B663" s="875"/>
      <c r="C663" s="866" t="s">
        <v>179</v>
      </c>
      <c r="D663" s="867"/>
      <c r="E663" s="394">
        <f t="shared" si="239"/>
        <v>0</v>
      </c>
      <c r="F663" s="395"/>
      <c r="G663" s="395"/>
      <c r="H663" s="394">
        <f>H639</f>
        <v>0</v>
      </c>
      <c r="I663" s="396">
        <f t="shared" si="240"/>
        <v>0</v>
      </c>
      <c r="J663" s="397"/>
      <c r="K663" s="398"/>
      <c r="L663" s="394">
        <f t="shared" si="241"/>
        <v>0</v>
      </c>
      <c r="M663" s="399"/>
      <c r="N663" s="399"/>
      <c r="O663" s="394">
        <f>O639</f>
        <v>0</v>
      </c>
      <c r="P663" s="382"/>
    </row>
    <row r="664" spans="1:17" ht="18.600000000000001" customHeight="1" x14ac:dyDescent="0.25">
      <c r="A664" s="451" t="s">
        <v>173</v>
      </c>
      <c r="B664" s="405" t="s">
        <v>173</v>
      </c>
      <c r="C664" s="866" t="s">
        <v>194</v>
      </c>
      <c r="D664" s="867"/>
      <c r="E664" s="394">
        <f>F664*G664*H664</f>
        <v>0</v>
      </c>
      <c r="F664" s="395"/>
      <c r="G664" s="395"/>
      <c r="H664" s="394">
        <f>H639</f>
        <v>0</v>
      </c>
      <c r="I664" s="396">
        <f t="shared" si="240"/>
        <v>0</v>
      </c>
      <c r="J664" s="397"/>
      <c r="K664" s="398"/>
      <c r="L664" s="394">
        <f t="shared" si="241"/>
        <v>0</v>
      </c>
      <c r="M664" s="399"/>
      <c r="N664" s="399"/>
      <c r="O664" s="394">
        <f>O639</f>
        <v>0</v>
      </c>
      <c r="P664" s="382"/>
    </row>
    <row r="665" spans="1:17" s="415" customFormat="1" ht="18.600000000000001" customHeight="1" x14ac:dyDescent="0.25">
      <c r="B665" s="868" t="s">
        <v>196</v>
      </c>
      <c r="C665" s="869"/>
      <c r="D665" s="870"/>
      <c r="E665" s="408">
        <f>SUM(E639,E640,E645,E646,E650,E651,E655,E656,E659,E660,E664)</f>
        <v>0</v>
      </c>
      <c r="F665" s="401"/>
      <c r="G665" s="409"/>
      <c r="H665" s="410"/>
      <c r="I665" s="411"/>
      <c r="J665" s="412"/>
      <c r="K665" s="413"/>
      <c r="L665" s="408">
        <f>SUM(L639,L640,L645,L646,L650,L651,L655,L656,L659,L660,L664)</f>
        <v>0</v>
      </c>
      <c r="M665" s="401"/>
      <c r="N665" s="409"/>
      <c r="O665" s="410"/>
      <c r="P665" s="414"/>
    </row>
    <row r="666" spans="1:17" ht="16.8" customHeight="1" outlineLevel="1" x14ac:dyDescent="0.25">
      <c r="B666" s="871" t="s">
        <v>264</v>
      </c>
      <c r="C666" s="872" t="s">
        <v>201</v>
      </c>
      <c r="D666" s="873"/>
      <c r="E666" s="416">
        <f t="shared" ref="E666" si="242">F666*G666*H666</f>
        <v>0</v>
      </c>
      <c r="F666" s="417"/>
      <c r="G666" s="417"/>
      <c r="H666" s="394">
        <f>H639</f>
        <v>0</v>
      </c>
      <c r="I666" s="396">
        <f t="shared" ref="I666:I668" si="243">L666-E666</f>
        <v>0</v>
      </c>
      <c r="J666" s="397"/>
      <c r="K666" s="398"/>
      <c r="L666" s="394">
        <f t="shared" ref="L666:L668" si="244">M666*N666*O666</f>
        <v>0</v>
      </c>
      <c r="M666" s="399"/>
      <c r="N666" s="399"/>
      <c r="O666" s="394">
        <f>O639</f>
        <v>0</v>
      </c>
      <c r="P666" s="382"/>
    </row>
    <row r="667" spans="1:17" ht="16.8" customHeight="1" outlineLevel="1" x14ac:dyDescent="0.25">
      <c r="B667" s="871"/>
      <c r="C667" s="872" t="s">
        <v>200</v>
      </c>
      <c r="D667" s="873"/>
      <c r="E667" s="416">
        <f>F667*G667*H667</f>
        <v>0</v>
      </c>
      <c r="F667" s="417"/>
      <c r="G667" s="417"/>
      <c r="H667" s="394">
        <f>H639</f>
        <v>0</v>
      </c>
      <c r="I667" s="396">
        <f t="shared" si="243"/>
        <v>0</v>
      </c>
      <c r="J667" s="397"/>
      <c r="K667" s="398"/>
      <c r="L667" s="394">
        <f t="shared" si="244"/>
        <v>0</v>
      </c>
      <c r="M667" s="399"/>
      <c r="N667" s="399"/>
      <c r="O667" s="394">
        <f>O639</f>
        <v>0</v>
      </c>
      <c r="P667" s="382"/>
    </row>
    <row r="668" spans="1:17" ht="16.8" customHeight="1" outlineLevel="1" x14ac:dyDescent="0.25">
      <c r="B668" s="871"/>
      <c r="C668" s="872" t="s">
        <v>197</v>
      </c>
      <c r="D668" s="873"/>
      <c r="E668" s="416">
        <f t="shared" ref="E668" si="245">F668*G668*H668</f>
        <v>0</v>
      </c>
      <c r="F668" s="417"/>
      <c r="G668" s="417"/>
      <c r="H668" s="394">
        <f>H639</f>
        <v>0</v>
      </c>
      <c r="I668" s="396">
        <f t="shared" si="243"/>
        <v>0</v>
      </c>
      <c r="J668" s="397"/>
      <c r="K668" s="398"/>
      <c r="L668" s="394">
        <f t="shared" si="244"/>
        <v>0</v>
      </c>
      <c r="M668" s="399"/>
      <c r="N668" s="399"/>
      <c r="O668" s="394">
        <f>O639</f>
        <v>0</v>
      </c>
      <c r="P668" s="382"/>
    </row>
    <row r="669" spans="1:17" s="415" customFormat="1" ht="18.600000000000001" customHeight="1" outlineLevel="1" thickBot="1" x14ac:dyDescent="0.3">
      <c r="B669" s="860" t="s">
        <v>265</v>
      </c>
      <c r="C669" s="861"/>
      <c r="D669" s="862"/>
      <c r="E669" s="418">
        <f>SUM(E666:E668)</f>
        <v>0</v>
      </c>
      <c r="F669" s="419"/>
      <c r="G669" s="420"/>
      <c r="H669" s="421"/>
      <c r="I669" s="422"/>
      <c r="J669" s="423"/>
      <c r="K669" s="424"/>
      <c r="L669" s="418">
        <f>SUM(L666:L668)</f>
        <v>0</v>
      </c>
      <c r="M669" s="419"/>
      <c r="N669" s="420"/>
      <c r="O669" s="421"/>
      <c r="P669" s="414"/>
    </row>
    <row r="670" spans="1:17" ht="21" customHeight="1" thickBot="1" x14ac:dyDescent="0.3">
      <c r="B670" s="863" t="s">
        <v>254</v>
      </c>
      <c r="C670" s="864"/>
      <c r="D670" s="865" t="s">
        <v>255</v>
      </c>
      <c r="E670" s="857"/>
      <c r="F670" s="857"/>
      <c r="G670" s="857"/>
      <c r="H670" s="857"/>
      <c r="I670" s="857"/>
      <c r="J670" s="857"/>
      <c r="K670" s="857"/>
      <c r="L670" s="858"/>
      <c r="M670" s="858"/>
      <c r="N670" s="858"/>
      <c r="O670" s="859"/>
      <c r="P670" s="382"/>
    </row>
    <row r="671" spans="1:17" outlineLevel="1" x14ac:dyDescent="0.25">
      <c r="B671" s="303" t="s">
        <v>266</v>
      </c>
      <c r="E671" s="425">
        <f>(E665-E664)*0.05</f>
        <v>0</v>
      </c>
      <c r="F671" s="303"/>
      <c r="G671" s="303"/>
      <c r="H671" s="426"/>
      <c r="L671" s="425">
        <f>(L665-L664)*0.05</f>
        <v>0</v>
      </c>
      <c r="P671" s="382"/>
    </row>
    <row r="672" spans="1:17" outlineLevel="1" x14ac:dyDescent="0.25">
      <c r="B672" s="303"/>
      <c r="E672" s="427" t="str">
        <f>IF(E664&lt;=E671,"O.K","Review")</f>
        <v>O.K</v>
      </c>
      <c r="F672" s="303"/>
      <c r="G672" s="303"/>
      <c r="L672" s="427" t="str">
        <f>IF(L664&lt;=L671,"O.K","Review")</f>
        <v>O.K</v>
      </c>
      <c r="P672" s="382"/>
    </row>
    <row r="673" spans="1:20" x14ac:dyDescent="0.25">
      <c r="B673" s="303"/>
      <c r="E673" s="427"/>
      <c r="F673" s="303"/>
      <c r="G673" s="303"/>
      <c r="L673" s="427"/>
      <c r="P673" s="382"/>
    </row>
    <row r="674" spans="1:20" s="428" customFormat="1" ht="25.2" customHeight="1" outlineLevel="1" x14ac:dyDescent="0.25">
      <c r="B674" s="429" t="str">
        <f>정부지원금!$B$29</f>
        <v>성명 :                  (서명)</v>
      </c>
      <c r="C674" s="429"/>
      <c r="E674" s="429" t="str">
        <f>정부지원금!$E$29</f>
        <v>성명 :                  (서명)</v>
      </c>
      <c r="F674" s="430"/>
      <c r="H674" s="429" t="str">
        <f>정부지원금!$G$29</f>
        <v>성명 :                  (서명)</v>
      </c>
      <c r="K674" s="430" t="str">
        <f>정부지원금!$I$29</f>
        <v>성명 :                  (서명)</v>
      </c>
      <c r="N674" s="430" t="str">
        <f>정부지원금!$K$29</f>
        <v>성명 :                  (서명)</v>
      </c>
      <c r="P674" s="382"/>
    </row>
    <row r="675" spans="1:20" s="428" customFormat="1" ht="25.5" customHeight="1" outlineLevel="1" x14ac:dyDescent="0.25">
      <c r="B675" s="429" t="str">
        <f>정부지원금!$B$30</f>
        <v>성명 :                  (서명)</v>
      </c>
      <c r="C675" s="429"/>
      <c r="E675" s="429" t="str">
        <f>정부지원금!$E$30</f>
        <v>성명 :                  (서명)</v>
      </c>
      <c r="F675" s="430"/>
      <c r="H675" s="429" t="str">
        <f>정부지원금!$G$30</f>
        <v>성명 :                  (서명)</v>
      </c>
      <c r="K675" s="430" t="str">
        <f>정부지원금!$I$30</f>
        <v>성명 :                  (서명)</v>
      </c>
      <c r="N675" s="430" t="str">
        <f>정부지원금!$K$30</f>
        <v>성명 :                  (서명)</v>
      </c>
      <c r="P675" s="382"/>
    </row>
    <row r="677" spans="1:20" ht="43.5" customHeight="1" x14ac:dyDescent="0.25">
      <c r="B677" s="372" t="s">
        <v>262</v>
      </c>
      <c r="C677" s="373"/>
      <c r="D677" s="373"/>
      <c r="E677" s="373"/>
      <c r="F677" s="373"/>
      <c r="G677" s="373"/>
      <c r="H677" s="373"/>
      <c r="I677" s="373"/>
      <c r="J677" s="373"/>
      <c r="K677" s="373"/>
      <c r="L677" s="373"/>
      <c r="M677" s="373"/>
      <c r="N677" s="373"/>
      <c r="O677" s="373"/>
      <c r="P677" s="373"/>
      <c r="Q677" s="373"/>
      <c r="R677" s="373"/>
    </row>
    <row r="678" spans="1:20" ht="21.6" customHeight="1" x14ac:dyDescent="0.25">
      <c r="B678" s="942" t="str">
        <f>INDEX('훈련비용 조정내역표'!$C$10:$C$60,MATCH(F680,'훈련비용 조정내역표'!$B$10:$B$60,0),0)</f>
        <v>승인</v>
      </c>
      <c r="C678" s="942"/>
      <c r="D678" s="374"/>
      <c r="E678" s="375"/>
      <c r="F678" s="375"/>
      <c r="G678" s="376"/>
      <c r="H678" s="383" t="s">
        <v>247</v>
      </c>
      <c r="I678" s="378">
        <f>INDEX('훈련비용 조정내역표'!$G$10:$G$60,MATCH(F680,'훈련비용 조정내역표'!$B$10:$B$60,0),0)</f>
        <v>0</v>
      </c>
      <c r="J678" s="383" t="s">
        <v>248</v>
      </c>
      <c r="K678" s="605">
        <f>INT(IFERROR($J683/($B682*$E682*$B685),))</f>
        <v>0</v>
      </c>
      <c r="L678" s="435" t="e">
        <f>K678/$I678</f>
        <v>#DIV/0!</v>
      </c>
      <c r="M678" s="436" t="s">
        <v>249</v>
      </c>
      <c r="N678" s="605">
        <f>INT(IFERROR($N683/($D682*$G682*$D685),))</f>
        <v>0</v>
      </c>
      <c r="O678" s="435" t="e">
        <f>N678/$I678</f>
        <v>#DIV/0!</v>
      </c>
      <c r="P678" s="373"/>
      <c r="Q678" s="373"/>
      <c r="R678" s="373"/>
    </row>
    <row r="679" spans="1:20" ht="21.6" customHeight="1" x14ac:dyDescent="0.25">
      <c r="B679" s="379" t="s">
        <v>229</v>
      </c>
      <c r="C679" s="881" t="s">
        <v>230</v>
      </c>
      <c r="D679" s="881"/>
      <c r="E679" s="881"/>
      <c r="F679" s="377" t="s">
        <v>231</v>
      </c>
      <c r="G679" s="380" t="s">
        <v>233</v>
      </c>
      <c r="H679" s="943" t="s">
        <v>250</v>
      </c>
      <c r="I679" s="944"/>
      <c r="J679" s="944"/>
      <c r="K679" s="944"/>
      <c r="L679" s="944"/>
      <c r="M679" s="944"/>
      <c r="N679" s="944"/>
      <c r="O679" s="945"/>
      <c r="P679" s="373"/>
      <c r="Q679" s="373"/>
      <c r="R679" s="373"/>
    </row>
    <row r="680" spans="1:20" ht="21.6" customHeight="1" thickBot="1" x14ac:dyDescent="0.3">
      <c r="B680" s="621" t="str">
        <f>일반사항!$E$6</f>
        <v>부산</v>
      </c>
      <c r="C680" s="937">
        <f>일반사항!$E$7</f>
        <v>0</v>
      </c>
      <c r="D680" s="937"/>
      <c r="E680" s="937"/>
      <c r="F680" s="665">
        <f>'훈련비용 조정내역표'!$B$23</f>
        <v>14</v>
      </c>
      <c r="G680" s="381">
        <f>INDEX('훈련비용 조정내역표'!$H$10:$H$60,MATCH(F680,'훈련비용 조정내역표'!$B$10:$B$60,0),0)</f>
        <v>0</v>
      </c>
      <c r="H680" s="937">
        <f>INDEX('훈련비용 조정내역표'!$D$10:$D$60,MATCH(F680,'훈련비용 조정내역표'!$B$10:$B$60,0),0)</f>
        <v>0</v>
      </c>
      <c r="I680" s="937"/>
      <c r="J680" s="937"/>
      <c r="K680" s="937"/>
      <c r="L680" s="434" t="str">
        <f>IF(E682=G682,"◯ 적합","◯ 변경")</f>
        <v>◯ 적합</v>
      </c>
      <c r="M680" s="938">
        <f>INDEX('훈련비용 조정내역표'!$E$10:$E$60,MATCH(F680,'훈련비용 조정내역표'!$B$10:$B$60,0),0)</f>
        <v>0</v>
      </c>
      <c r="N680" s="938"/>
      <c r="O680" s="938"/>
      <c r="P680" s="373"/>
      <c r="Q680" s="373"/>
      <c r="R680" s="373"/>
    </row>
    <row r="681" spans="1:20" ht="21.6" customHeight="1" thickTop="1" x14ac:dyDescent="0.25">
      <c r="B681" s="939" t="s">
        <v>106</v>
      </c>
      <c r="C681" s="939"/>
      <c r="D681" s="939"/>
      <c r="E681" s="939" t="s">
        <v>163</v>
      </c>
      <c r="F681" s="939"/>
      <c r="G681" s="940"/>
      <c r="H681" s="941" t="s">
        <v>243</v>
      </c>
      <c r="I681" s="939"/>
      <c r="J681" s="939"/>
      <c r="K681" s="939"/>
      <c r="L681" s="939" t="s">
        <v>246</v>
      </c>
      <c r="M681" s="939"/>
      <c r="N681" s="939"/>
      <c r="O681" s="939"/>
      <c r="P681" s="373"/>
      <c r="Q681" s="373"/>
      <c r="R681" s="373"/>
      <c r="T681" s="382"/>
    </row>
    <row r="682" spans="1:20" ht="21.6" customHeight="1" x14ac:dyDescent="0.25">
      <c r="B682" s="915">
        <f>INDEX('훈련비용 조정내역표'!$O$10:$O$60,MATCH(F680,'훈련비용 조정내역표'!$B$10:$B$60,0),0)</f>
        <v>0</v>
      </c>
      <c r="C682" s="917" t="str">
        <f>IF(B682=D682,"◯ 적합","◯ 변경")</f>
        <v>◯ 적합</v>
      </c>
      <c r="D682" s="918">
        <f>INDEX('훈련비용 조정내역표'!$Y$10:$Y$60,MATCH(F680,'훈련비용 조정내역표'!$B$10:$B$60,0),0)</f>
        <v>0</v>
      </c>
      <c r="E682" s="915">
        <f>INDEX('훈련비용 조정내역표'!$N$10:$N$60,MATCH(F680,'훈련비용 조정내역표'!$B$10:$B$60,0),0)</f>
        <v>0</v>
      </c>
      <c r="F682" s="917" t="str">
        <f>IF(E682=G682,"◯ 적합","◯ 변경")</f>
        <v>◯ 적합</v>
      </c>
      <c r="G682" s="921">
        <f>INDEX('훈련비용 조정내역표'!$X$10:$X$60,MATCH(F680,'훈련비용 조정내역표'!$B$10:$B$60,0),0)</f>
        <v>0</v>
      </c>
      <c r="H682" s="934" t="s">
        <v>36</v>
      </c>
      <c r="I682" s="926"/>
      <c r="J682" s="935">
        <f>J683+J684+J685+J686</f>
        <v>0</v>
      </c>
      <c r="K682" s="935"/>
      <c r="L682" s="926" t="s">
        <v>36</v>
      </c>
      <c r="M682" s="926"/>
      <c r="N682" s="935">
        <f>N683+N684+N685+N686</f>
        <v>0</v>
      </c>
      <c r="O682" s="935"/>
      <c r="P682" s="373"/>
      <c r="Q682" s="373"/>
      <c r="R682" s="373"/>
      <c r="T682" s="382"/>
    </row>
    <row r="683" spans="1:20" ht="21.6" customHeight="1" x14ac:dyDescent="0.25">
      <c r="A683" s="371" t="str">
        <f>F680&amp;"훈련비금액"</f>
        <v>14훈련비금액</v>
      </c>
      <c r="B683" s="915"/>
      <c r="C683" s="917"/>
      <c r="D683" s="918"/>
      <c r="E683" s="915"/>
      <c r="F683" s="917"/>
      <c r="G683" s="921"/>
      <c r="H683" s="929" t="s">
        <v>263</v>
      </c>
      <c r="I683" s="932"/>
      <c r="J683" s="936">
        <f>E717</f>
        <v>0</v>
      </c>
      <c r="K683" s="936"/>
      <c r="L683" s="932" t="s">
        <v>263</v>
      </c>
      <c r="M683" s="932"/>
      <c r="N683" s="936">
        <f>L717</f>
        <v>0</v>
      </c>
      <c r="O683" s="936"/>
      <c r="P683" s="373"/>
      <c r="Q683" s="373"/>
      <c r="R683" s="373"/>
      <c r="T683" s="382"/>
    </row>
    <row r="684" spans="1:20" ht="21.6" customHeight="1" x14ac:dyDescent="0.25">
      <c r="A684" s="371" t="str">
        <f>F680&amp;"숙식비"</f>
        <v>14숙식비</v>
      </c>
      <c r="B684" s="926" t="s">
        <v>236</v>
      </c>
      <c r="C684" s="926"/>
      <c r="D684" s="926"/>
      <c r="E684" s="926" t="s">
        <v>237</v>
      </c>
      <c r="F684" s="926"/>
      <c r="G684" s="927"/>
      <c r="H684" s="928" t="s">
        <v>342</v>
      </c>
      <c r="I684" s="384" t="s">
        <v>244</v>
      </c>
      <c r="J684" s="923">
        <f>E718</f>
        <v>0</v>
      </c>
      <c r="K684" s="923"/>
      <c r="L684" s="931" t="s">
        <v>342</v>
      </c>
      <c r="M684" s="384" t="s">
        <v>244</v>
      </c>
      <c r="N684" s="914">
        <f>L718</f>
        <v>0</v>
      </c>
      <c r="O684" s="914"/>
      <c r="P684" s="373"/>
      <c r="Q684" s="373"/>
      <c r="R684" s="373"/>
      <c r="T684" s="382"/>
    </row>
    <row r="685" spans="1:20" ht="21.6" customHeight="1" x14ac:dyDescent="0.25">
      <c r="A685" s="371" t="str">
        <f>F680&amp;"식비"</f>
        <v>14식비</v>
      </c>
      <c r="B685" s="915">
        <f>INDEX('훈련비용 조정내역표'!$M$10:$M$60,MATCH(F680,'훈련비용 조정내역표'!$B$10:$B$60,0),0)</f>
        <v>0</v>
      </c>
      <c r="C685" s="917" t="str">
        <f>IF(B685=D685,"◯ 적합","◯ 변경")</f>
        <v>◯ 적합</v>
      </c>
      <c r="D685" s="918">
        <f>INDEX('훈련비용 조정내역표'!$W$10:$W$60,MATCH(F680,'훈련비용 조정내역표'!$B$10:$B$60,0),0)</f>
        <v>0</v>
      </c>
      <c r="E685" s="920">
        <f>INDEX('훈련비용 조정내역표'!$J$10:$J$60,MATCH(F680,'훈련비용 조정내역표'!$B$10:$B$60,0),0)</f>
        <v>0</v>
      </c>
      <c r="F685" s="917" t="str">
        <f>IF(E685=G685,"◯ 적합","◯ 변경")</f>
        <v>◯ 적합</v>
      </c>
      <c r="G685" s="921">
        <f>INDEX('훈련비용 조정내역표'!$K$10:$K$60,MATCH(F680,'훈련비용 조정내역표'!$B$10:$B$60,0),0)</f>
        <v>0</v>
      </c>
      <c r="H685" s="929"/>
      <c r="I685" s="384" t="s">
        <v>199</v>
      </c>
      <c r="J685" s="923">
        <f>E719</f>
        <v>0</v>
      </c>
      <c r="K685" s="923"/>
      <c r="L685" s="932"/>
      <c r="M685" s="384" t="s">
        <v>199</v>
      </c>
      <c r="N685" s="914">
        <f>L719</f>
        <v>0</v>
      </c>
      <c r="O685" s="914"/>
      <c r="P685" s="373"/>
      <c r="Q685" s="373"/>
      <c r="R685" s="373"/>
      <c r="T685" s="382"/>
    </row>
    <row r="686" spans="1:20" ht="21.6" customHeight="1" thickBot="1" x14ac:dyDescent="0.3">
      <c r="A686" s="371" t="str">
        <f>F680&amp;"수당 등"</f>
        <v>14수당 등</v>
      </c>
      <c r="B686" s="916"/>
      <c r="C686" s="917"/>
      <c r="D686" s="919"/>
      <c r="E686" s="916"/>
      <c r="F686" s="917"/>
      <c r="G686" s="922"/>
      <c r="H686" s="930"/>
      <c r="I686" s="385" t="s">
        <v>245</v>
      </c>
      <c r="J686" s="924">
        <f>E720</f>
        <v>0</v>
      </c>
      <c r="K686" s="924"/>
      <c r="L686" s="933"/>
      <c r="M686" s="385" t="s">
        <v>245</v>
      </c>
      <c r="N686" s="925">
        <f>L720</f>
        <v>0</v>
      </c>
      <c r="O686" s="925"/>
      <c r="P686" s="373"/>
      <c r="Q686" s="373"/>
      <c r="R686" s="373"/>
      <c r="T686" s="382"/>
    </row>
    <row r="687" spans="1:20" ht="21.6" customHeight="1" thickTop="1" thickBot="1" x14ac:dyDescent="0.3">
      <c r="B687" s="883" t="s">
        <v>238</v>
      </c>
      <c r="C687" s="883"/>
      <c r="D687" s="386">
        <f>INDEX('훈련비용 조정내역표'!$L$10:$L$60,MATCH(F680,'훈련비용 조정내역표'!$B$10:$B$60,0),0)</f>
        <v>0</v>
      </c>
      <c r="E687" s="883" t="s">
        <v>239</v>
      </c>
      <c r="F687" s="883"/>
      <c r="G687" s="387">
        <f>INDEX('훈련비용 조정내역표'!$V$10:$V$60,MATCH(F680,'훈련비용 조정내역표'!$B$10:$B$60,0),0)</f>
        <v>0</v>
      </c>
      <c r="H687" s="884" t="s">
        <v>240</v>
      </c>
      <c r="I687" s="884"/>
      <c r="J687" s="388" t="s">
        <v>241</v>
      </c>
      <c r="K687" s="389"/>
      <c r="L687" s="388" t="s">
        <v>242</v>
      </c>
      <c r="M687" s="390"/>
      <c r="N687" s="885"/>
      <c r="O687" s="885"/>
      <c r="P687" s="373"/>
      <c r="Q687" s="373"/>
      <c r="R687" s="373"/>
      <c r="T687" s="382"/>
    </row>
    <row r="688" spans="1:20" ht="21.6" customHeight="1" thickTop="1" x14ac:dyDescent="0.25">
      <c r="B688" s="886" t="s">
        <v>174</v>
      </c>
      <c r="C688" s="889" t="s">
        <v>175</v>
      </c>
      <c r="D688" s="890"/>
      <c r="E688" s="895" t="s">
        <v>251</v>
      </c>
      <c r="F688" s="896"/>
      <c r="G688" s="896"/>
      <c r="H688" s="896"/>
      <c r="I688" s="897" t="s">
        <v>252</v>
      </c>
      <c r="J688" s="898"/>
      <c r="K688" s="899"/>
      <c r="L688" s="906" t="s">
        <v>253</v>
      </c>
      <c r="M688" s="907"/>
      <c r="N688" s="907"/>
      <c r="O688" s="908"/>
      <c r="P688" s="382"/>
    </row>
    <row r="689" spans="1:16" ht="21.6" customHeight="1" x14ac:dyDescent="0.25">
      <c r="B689" s="887"/>
      <c r="C689" s="891"/>
      <c r="D689" s="892"/>
      <c r="E689" s="909" t="s">
        <v>176</v>
      </c>
      <c r="F689" s="911" t="s">
        <v>177</v>
      </c>
      <c r="G689" s="912"/>
      <c r="H689" s="913"/>
      <c r="I689" s="900"/>
      <c r="J689" s="901"/>
      <c r="K689" s="902"/>
      <c r="L689" s="909" t="s">
        <v>176</v>
      </c>
      <c r="M689" s="911" t="s">
        <v>177</v>
      </c>
      <c r="N689" s="912"/>
      <c r="O689" s="913"/>
      <c r="P689" s="382"/>
    </row>
    <row r="690" spans="1:16" ht="21.6" customHeight="1" x14ac:dyDescent="0.25">
      <c r="B690" s="888"/>
      <c r="C690" s="893"/>
      <c r="D690" s="894"/>
      <c r="E690" s="910"/>
      <c r="F690" s="392" t="s">
        <v>134</v>
      </c>
      <c r="G690" s="392" t="s">
        <v>195</v>
      </c>
      <c r="H690" s="392" t="s">
        <v>136</v>
      </c>
      <c r="I690" s="903"/>
      <c r="J690" s="904"/>
      <c r="K690" s="905"/>
      <c r="L690" s="910"/>
      <c r="M690" s="392" t="s">
        <v>134</v>
      </c>
      <c r="N690" s="392" t="s">
        <v>195</v>
      </c>
      <c r="O690" s="392" t="s">
        <v>136</v>
      </c>
      <c r="P690" s="382"/>
    </row>
    <row r="691" spans="1:16" ht="18.600000000000001" customHeight="1" x14ac:dyDescent="0.25">
      <c r="A691" s="451" t="s">
        <v>114</v>
      </c>
      <c r="B691" s="393" t="s">
        <v>114</v>
      </c>
      <c r="C691" s="880" t="s">
        <v>180</v>
      </c>
      <c r="D691" s="878"/>
      <c r="E691" s="613">
        <f>F691*G691*H691</f>
        <v>0</v>
      </c>
      <c r="F691" s="395"/>
      <c r="G691" s="395"/>
      <c r="H691" s="394">
        <f>B682</f>
        <v>0</v>
      </c>
      <c r="I691" s="396">
        <f>L691-E691</f>
        <v>0</v>
      </c>
      <c r="J691" s="397"/>
      <c r="K691" s="398"/>
      <c r="L691" s="613">
        <f>M691*N691*O691</f>
        <v>0</v>
      </c>
      <c r="M691" s="399"/>
      <c r="N691" s="399"/>
      <c r="O691" s="394">
        <f>D682</f>
        <v>0</v>
      </c>
      <c r="P691" s="382"/>
    </row>
    <row r="692" spans="1:16" ht="18.600000000000001" customHeight="1" x14ac:dyDescent="0.25">
      <c r="A692" s="451" t="s">
        <v>164</v>
      </c>
      <c r="B692" s="881" t="s">
        <v>164</v>
      </c>
      <c r="C692" s="876" t="s">
        <v>178</v>
      </c>
      <c r="D692" s="877"/>
      <c r="E692" s="400">
        <f>SUM(E693:E696)</f>
        <v>0</v>
      </c>
      <c r="F692" s="401"/>
      <c r="G692" s="402"/>
      <c r="H692" s="402"/>
      <c r="I692" s="396"/>
      <c r="J692" s="403"/>
      <c r="K692" s="404"/>
      <c r="L692" s="400">
        <f>SUM(L693:L696)</f>
        <v>0</v>
      </c>
      <c r="M692" s="401"/>
      <c r="N692" s="402"/>
      <c r="O692" s="402"/>
      <c r="P692" s="382"/>
    </row>
    <row r="693" spans="1:16" ht="18.600000000000001" customHeight="1" x14ac:dyDescent="0.25">
      <c r="A693" s="451"/>
      <c r="B693" s="881"/>
      <c r="C693" s="874" t="s">
        <v>181</v>
      </c>
      <c r="D693" s="882"/>
      <c r="E693" s="394">
        <f t="shared" ref="E693:E696" si="246">F693*G693*H693</f>
        <v>0</v>
      </c>
      <c r="F693" s="395"/>
      <c r="G693" s="395"/>
      <c r="H693" s="394">
        <f>H691</f>
        <v>0</v>
      </c>
      <c r="I693" s="396">
        <f t="shared" ref="I693:I697" si="247">L693-E693</f>
        <v>0</v>
      </c>
      <c r="J693" s="397"/>
      <c r="K693" s="398"/>
      <c r="L693" s="394">
        <f t="shared" ref="L693:L697" si="248">M693*N693*O693</f>
        <v>0</v>
      </c>
      <c r="M693" s="399"/>
      <c r="N693" s="399"/>
      <c r="O693" s="394">
        <f>O691</f>
        <v>0</v>
      </c>
      <c r="P693" s="382"/>
    </row>
    <row r="694" spans="1:16" ht="18.600000000000001" customHeight="1" x14ac:dyDescent="0.25">
      <c r="A694" s="451"/>
      <c r="B694" s="881"/>
      <c r="C694" s="874" t="s">
        <v>181</v>
      </c>
      <c r="D694" s="882"/>
      <c r="E694" s="394">
        <f t="shared" si="246"/>
        <v>0</v>
      </c>
      <c r="F694" s="395"/>
      <c r="G694" s="395"/>
      <c r="H694" s="394">
        <f>H691</f>
        <v>0</v>
      </c>
      <c r="I694" s="396">
        <f t="shared" si="247"/>
        <v>0</v>
      </c>
      <c r="J694" s="397"/>
      <c r="K694" s="398"/>
      <c r="L694" s="394">
        <f t="shared" si="248"/>
        <v>0</v>
      </c>
      <c r="M694" s="399"/>
      <c r="N694" s="399"/>
      <c r="O694" s="394">
        <f>O691</f>
        <v>0</v>
      </c>
      <c r="P694" s="382"/>
    </row>
    <row r="695" spans="1:16" ht="18.600000000000001" customHeight="1" x14ac:dyDescent="0.25">
      <c r="A695" s="451"/>
      <c r="B695" s="881"/>
      <c r="C695" s="874" t="s">
        <v>182</v>
      </c>
      <c r="D695" s="867"/>
      <c r="E695" s="394">
        <f t="shared" si="246"/>
        <v>0</v>
      </c>
      <c r="F695" s="395"/>
      <c r="G695" s="395"/>
      <c r="H695" s="394">
        <f>H691</f>
        <v>0</v>
      </c>
      <c r="I695" s="396">
        <f t="shared" si="247"/>
        <v>0</v>
      </c>
      <c r="J695" s="397"/>
      <c r="K695" s="398"/>
      <c r="L695" s="394">
        <f t="shared" si="248"/>
        <v>0</v>
      </c>
      <c r="M695" s="399"/>
      <c r="N695" s="399"/>
      <c r="O695" s="394">
        <f>O691</f>
        <v>0</v>
      </c>
      <c r="P695" s="382"/>
    </row>
    <row r="696" spans="1:16" ht="18.600000000000001" customHeight="1" x14ac:dyDescent="0.25">
      <c r="A696" s="451"/>
      <c r="B696" s="881"/>
      <c r="C696" s="874" t="s">
        <v>182</v>
      </c>
      <c r="D696" s="867"/>
      <c r="E696" s="394">
        <f t="shared" si="246"/>
        <v>0</v>
      </c>
      <c r="F696" s="395"/>
      <c r="G696" s="395"/>
      <c r="H696" s="394">
        <f>H691</f>
        <v>0</v>
      </c>
      <c r="I696" s="396">
        <f t="shared" si="247"/>
        <v>0</v>
      </c>
      <c r="J696" s="397"/>
      <c r="K696" s="398"/>
      <c r="L696" s="394">
        <f t="shared" si="248"/>
        <v>0</v>
      </c>
      <c r="M696" s="399"/>
      <c r="N696" s="399"/>
      <c r="O696" s="394">
        <f>O691</f>
        <v>0</v>
      </c>
      <c r="P696" s="382"/>
    </row>
    <row r="697" spans="1:16" ht="18.600000000000001" customHeight="1" x14ac:dyDescent="0.25">
      <c r="A697" s="451" t="s">
        <v>165</v>
      </c>
      <c r="B697" s="405" t="s">
        <v>165</v>
      </c>
      <c r="C697" s="874" t="s">
        <v>183</v>
      </c>
      <c r="D697" s="867"/>
      <c r="E697" s="394">
        <f>F697*G697*H697</f>
        <v>0</v>
      </c>
      <c r="F697" s="395"/>
      <c r="G697" s="395"/>
      <c r="H697" s="394">
        <f>H691</f>
        <v>0</v>
      </c>
      <c r="I697" s="396">
        <f t="shared" si="247"/>
        <v>0</v>
      </c>
      <c r="J697" s="397"/>
      <c r="K697" s="398"/>
      <c r="L697" s="394">
        <f t="shared" si="248"/>
        <v>0</v>
      </c>
      <c r="M697" s="399"/>
      <c r="N697" s="399"/>
      <c r="O697" s="394">
        <f>O691</f>
        <v>0</v>
      </c>
      <c r="P697" s="382"/>
    </row>
    <row r="698" spans="1:16" ht="18.600000000000001" customHeight="1" x14ac:dyDescent="0.25">
      <c r="A698" s="451" t="s">
        <v>166</v>
      </c>
      <c r="B698" s="875" t="s">
        <v>166</v>
      </c>
      <c r="C698" s="876" t="s">
        <v>178</v>
      </c>
      <c r="D698" s="877"/>
      <c r="E698" s="400">
        <f>SUM(E699:E701)</f>
        <v>0</v>
      </c>
      <c r="F698" s="401"/>
      <c r="G698" s="402"/>
      <c r="H698" s="402"/>
      <c r="I698" s="406"/>
      <c r="J698" s="403"/>
      <c r="K698" s="404"/>
      <c r="L698" s="400">
        <f>SUM(L699:L701)</f>
        <v>0</v>
      </c>
      <c r="M698" s="401"/>
      <c r="N698" s="402"/>
      <c r="O698" s="402"/>
      <c r="P698" s="382"/>
    </row>
    <row r="699" spans="1:16" ht="18.600000000000001" customHeight="1" x14ac:dyDescent="0.25">
      <c r="A699" s="451"/>
      <c r="B699" s="879"/>
      <c r="C699" s="866" t="s">
        <v>184</v>
      </c>
      <c r="D699" s="867"/>
      <c r="E699" s="394">
        <f>F699*G699*H699</f>
        <v>0</v>
      </c>
      <c r="F699" s="395"/>
      <c r="G699" s="395"/>
      <c r="H699" s="394">
        <f>H691</f>
        <v>0</v>
      </c>
      <c r="I699" s="396">
        <f t="shared" ref="I699:I702" si="249">L699-E699</f>
        <v>0</v>
      </c>
      <c r="J699" s="397"/>
      <c r="K699" s="398"/>
      <c r="L699" s="394">
        <f t="shared" ref="L699:L702" si="250">M699*N699*O699</f>
        <v>0</v>
      </c>
      <c r="M699" s="399"/>
      <c r="N699" s="399"/>
      <c r="O699" s="394">
        <f>O691</f>
        <v>0</v>
      </c>
      <c r="P699" s="382"/>
    </row>
    <row r="700" spans="1:16" ht="18.600000000000001" customHeight="1" x14ac:dyDescent="0.25">
      <c r="A700" s="451"/>
      <c r="B700" s="879"/>
      <c r="C700" s="866" t="s">
        <v>185</v>
      </c>
      <c r="D700" s="867"/>
      <c r="E700" s="394">
        <f t="shared" ref="E700:E701" si="251">F700*G700*H700</f>
        <v>0</v>
      </c>
      <c r="F700" s="395"/>
      <c r="G700" s="395"/>
      <c r="H700" s="394">
        <f>H691</f>
        <v>0</v>
      </c>
      <c r="I700" s="396">
        <f t="shared" si="249"/>
        <v>0</v>
      </c>
      <c r="J700" s="397"/>
      <c r="K700" s="398"/>
      <c r="L700" s="394">
        <f t="shared" si="250"/>
        <v>0</v>
      </c>
      <c r="M700" s="399"/>
      <c r="N700" s="399"/>
      <c r="O700" s="394">
        <f>O691</f>
        <v>0</v>
      </c>
      <c r="P700" s="382"/>
    </row>
    <row r="701" spans="1:16" ht="18.600000000000001" customHeight="1" x14ac:dyDescent="0.25">
      <c r="A701" s="451"/>
      <c r="B701" s="879"/>
      <c r="C701" s="866" t="s">
        <v>179</v>
      </c>
      <c r="D701" s="867"/>
      <c r="E701" s="394">
        <f t="shared" si="251"/>
        <v>0</v>
      </c>
      <c r="F701" s="395"/>
      <c r="G701" s="395"/>
      <c r="H701" s="394">
        <f>H691</f>
        <v>0</v>
      </c>
      <c r="I701" s="396">
        <f t="shared" si="249"/>
        <v>0</v>
      </c>
      <c r="J701" s="397"/>
      <c r="K701" s="398"/>
      <c r="L701" s="394">
        <f t="shared" si="250"/>
        <v>0</v>
      </c>
      <c r="M701" s="399"/>
      <c r="N701" s="399"/>
      <c r="O701" s="394">
        <f>O691</f>
        <v>0</v>
      </c>
      <c r="P701" s="382"/>
    </row>
    <row r="702" spans="1:16" ht="18.600000000000001" customHeight="1" x14ac:dyDescent="0.25">
      <c r="A702" s="451" t="s">
        <v>167</v>
      </c>
      <c r="B702" s="407" t="s">
        <v>167</v>
      </c>
      <c r="C702" s="874" t="s">
        <v>186</v>
      </c>
      <c r="D702" s="867"/>
      <c r="E702" s="394">
        <f>F702*G702*H702</f>
        <v>0</v>
      </c>
      <c r="F702" s="395"/>
      <c r="G702" s="395"/>
      <c r="H702" s="394">
        <f>H691</f>
        <v>0</v>
      </c>
      <c r="I702" s="396">
        <f t="shared" si="249"/>
        <v>0</v>
      </c>
      <c r="J702" s="397"/>
      <c r="K702" s="398"/>
      <c r="L702" s="394">
        <f t="shared" si="250"/>
        <v>0</v>
      </c>
      <c r="M702" s="399"/>
      <c r="N702" s="399"/>
      <c r="O702" s="394">
        <f>O691</f>
        <v>0</v>
      </c>
      <c r="P702" s="382"/>
    </row>
    <row r="703" spans="1:16" ht="18.600000000000001" customHeight="1" x14ac:dyDescent="0.25">
      <c r="A703" s="451" t="s">
        <v>168</v>
      </c>
      <c r="B703" s="875" t="s">
        <v>168</v>
      </c>
      <c r="C703" s="876" t="s">
        <v>178</v>
      </c>
      <c r="D703" s="877"/>
      <c r="E703" s="400">
        <f>SUM(E704:E706)</f>
        <v>0</v>
      </c>
      <c r="F703" s="401"/>
      <c r="G703" s="402"/>
      <c r="H703" s="402"/>
      <c r="I703" s="406"/>
      <c r="J703" s="403"/>
      <c r="K703" s="404"/>
      <c r="L703" s="400">
        <f>SUM(L704:L706)</f>
        <v>0</v>
      </c>
      <c r="M703" s="401"/>
      <c r="N703" s="402"/>
      <c r="O703" s="402"/>
      <c r="P703" s="382"/>
    </row>
    <row r="704" spans="1:16" ht="18.600000000000001" customHeight="1" x14ac:dyDescent="0.25">
      <c r="A704" s="451"/>
      <c r="B704" s="875"/>
      <c r="C704" s="866" t="s">
        <v>187</v>
      </c>
      <c r="D704" s="867"/>
      <c r="E704" s="394">
        <f t="shared" ref="E704:E706" si="252">F704*G704*H704</f>
        <v>0</v>
      </c>
      <c r="F704" s="395"/>
      <c r="G704" s="395"/>
      <c r="H704" s="394">
        <f>H691</f>
        <v>0</v>
      </c>
      <c r="I704" s="396">
        <f t="shared" ref="I704:I707" si="253">L704-E704</f>
        <v>0</v>
      </c>
      <c r="J704" s="397"/>
      <c r="K704" s="398"/>
      <c r="L704" s="394">
        <f t="shared" ref="L704:L707" si="254">M704*N704*O704</f>
        <v>0</v>
      </c>
      <c r="M704" s="399"/>
      <c r="N704" s="399"/>
      <c r="O704" s="394">
        <f>O691</f>
        <v>0</v>
      </c>
      <c r="P704" s="382"/>
    </row>
    <row r="705" spans="1:17" ht="18.600000000000001" customHeight="1" x14ac:dyDescent="0.25">
      <c r="A705" s="451"/>
      <c r="B705" s="875"/>
      <c r="C705" s="866" t="s">
        <v>188</v>
      </c>
      <c r="D705" s="867"/>
      <c r="E705" s="394">
        <f t="shared" si="252"/>
        <v>0</v>
      </c>
      <c r="F705" s="395"/>
      <c r="G705" s="395"/>
      <c r="H705" s="394">
        <f>H691</f>
        <v>0</v>
      </c>
      <c r="I705" s="396">
        <f t="shared" si="253"/>
        <v>0</v>
      </c>
      <c r="J705" s="397"/>
      <c r="K705" s="398"/>
      <c r="L705" s="394">
        <f t="shared" si="254"/>
        <v>0</v>
      </c>
      <c r="M705" s="399"/>
      <c r="N705" s="399"/>
      <c r="O705" s="394">
        <f>O691</f>
        <v>0</v>
      </c>
      <c r="P705" s="382"/>
    </row>
    <row r="706" spans="1:17" ht="18.600000000000001" customHeight="1" x14ac:dyDescent="0.25">
      <c r="A706" s="451"/>
      <c r="B706" s="875"/>
      <c r="C706" s="866" t="s">
        <v>179</v>
      </c>
      <c r="D706" s="867"/>
      <c r="E706" s="394">
        <f t="shared" si="252"/>
        <v>0</v>
      </c>
      <c r="F706" s="395"/>
      <c r="G706" s="395"/>
      <c r="H706" s="394">
        <f>H691</f>
        <v>0</v>
      </c>
      <c r="I706" s="396">
        <f t="shared" si="253"/>
        <v>0</v>
      </c>
      <c r="J706" s="397"/>
      <c r="K706" s="398"/>
      <c r="L706" s="394">
        <f t="shared" si="254"/>
        <v>0</v>
      </c>
      <c r="M706" s="399"/>
      <c r="N706" s="399"/>
      <c r="O706" s="394">
        <f>O691</f>
        <v>0</v>
      </c>
      <c r="P706" s="382"/>
    </row>
    <row r="707" spans="1:17" ht="18.600000000000001" customHeight="1" x14ac:dyDescent="0.25">
      <c r="A707" s="451" t="s">
        <v>169</v>
      </c>
      <c r="B707" s="405" t="s">
        <v>169</v>
      </c>
      <c r="C707" s="874" t="s">
        <v>189</v>
      </c>
      <c r="D707" s="867"/>
      <c r="E707" s="394">
        <f>F707*G707*H707</f>
        <v>0</v>
      </c>
      <c r="F707" s="395"/>
      <c r="G707" s="395"/>
      <c r="H707" s="394">
        <f>H691</f>
        <v>0</v>
      </c>
      <c r="I707" s="396">
        <f t="shared" si="253"/>
        <v>0</v>
      </c>
      <c r="J707" s="397"/>
      <c r="K707" s="398"/>
      <c r="L707" s="394">
        <f t="shared" si="254"/>
        <v>0</v>
      </c>
      <c r="M707" s="399"/>
      <c r="N707" s="399"/>
      <c r="O707" s="394">
        <f>O691</f>
        <v>0</v>
      </c>
      <c r="P707" s="382"/>
    </row>
    <row r="708" spans="1:17" ht="18.600000000000001" customHeight="1" x14ac:dyDescent="0.25">
      <c r="A708" s="451" t="s">
        <v>170</v>
      </c>
      <c r="B708" s="875" t="s">
        <v>170</v>
      </c>
      <c r="C708" s="876" t="s">
        <v>178</v>
      </c>
      <c r="D708" s="877"/>
      <c r="E708" s="400">
        <f>SUM(E709:E710)</f>
        <v>0</v>
      </c>
      <c r="F708" s="401"/>
      <c r="G708" s="402"/>
      <c r="H708" s="402"/>
      <c r="I708" s="406"/>
      <c r="J708" s="403"/>
      <c r="K708" s="404"/>
      <c r="L708" s="400">
        <f>SUM(L709:L710)</f>
        <v>0</v>
      </c>
      <c r="M708" s="401"/>
      <c r="N708" s="402"/>
      <c r="O708" s="402"/>
      <c r="P708" s="382"/>
    </row>
    <row r="709" spans="1:17" ht="18.600000000000001" customHeight="1" x14ac:dyDescent="0.25">
      <c r="A709" s="451"/>
      <c r="B709" s="878"/>
      <c r="C709" s="874" t="s">
        <v>170</v>
      </c>
      <c r="D709" s="867"/>
      <c r="E709" s="394">
        <f t="shared" ref="E709" si="255">F709*G709*H709</f>
        <v>0</v>
      </c>
      <c r="F709" s="395"/>
      <c r="G709" s="395"/>
      <c r="H709" s="394">
        <f>H691</f>
        <v>0</v>
      </c>
      <c r="I709" s="396">
        <f t="shared" ref="I709:I711" si="256">L709-E709</f>
        <v>0</v>
      </c>
      <c r="J709" s="397"/>
      <c r="K709" s="398"/>
      <c r="L709" s="394">
        <f t="shared" ref="L709:L711" si="257">M709*N709*O709</f>
        <v>0</v>
      </c>
      <c r="M709" s="399"/>
      <c r="N709" s="399"/>
      <c r="O709" s="394">
        <f>O691</f>
        <v>0</v>
      </c>
      <c r="P709" s="382"/>
    </row>
    <row r="710" spans="1:17" ht="18.600000000000001" customHeight="1" x14ac:dyDescent="0.25">
      <c r="A710" s="451"/>
      <c r="B710" s="878"/>
      <c r="C710" s="874" t="s">
        <v>190</v>
      </c>
      <c r="D710" s="867"/>
      <c r="E710" s="394">
        <f>F710*G710*H710</f>
        <v>0</v>
      </c>
      <c r="F710" s="395"/>
      <c r="G710" s="395"/>
      <c r="H710" s="394">
        <f>H691</f>
        <v>0</v>
      </c>
      <c r="I710" s="396">
        <f t="shared" si="256"/>
        <v>0</v>
      </c>
      <c r="J710" s="397"/>
      <c r="K710" s="398"/>
      <c r="L710" s="394">
        <f t="shared" si="257"/>
        <v>0</v>
      </c>
      <c r="M710" s="399"/>
      <c r="N710" s="399"/>
      <c r="O710" s="394">
        <f>O691</f>
        <v>0</v>
      </c>
      <c r="P710" s="382"/>
    </row>
    <row r="711" spans="1:17" ht="18.600000000000001" customHeight="1" x14ac:dyDescent="0.25">
      <c r="A711" s="451" t="s">
        <v>171</v>
      </c>
      <c r="B711" s="405" t="s">
        <v>171</v>
      </c>
      <c r="C711" s="874" t="s">
        <v>191</v>
      </c>
      <c r="D711" s="867"/>
      <c r="E711" s="394">
        <f>F711*G711*H711</f>
        <v>0</v>
      </c>
      <c r="F711" s="395"/>
      <c r="G711" s="395"/>
      <c r="H711" s="394">
        <f>H691</f>
        <v>0</v>
      </c>
      <c r="I711" s="396">
        <f t="shared" si="256"/>
        <v>0</v>
      </c>
      <c r="J711" s="397"/>
      <c r="K711" s="398"/>
      <c r="L711" s="394">
        <f t="shared" si="257"/>
        <v>0</v>
      </c>
      <c r="M711" s="399"/>
      <c r="N711" s="399"/>
      <c r="O711" s="394">
        <f>O691</f>
        <v>0</v>
      </c>
      <c r="P711" s="382"/>
      <c r="Q711" s="371" t="s">
        <v>256</v>
      </c>
    </row>
    <row r="712" spans="1:17" ht="18.600000000000001" customHeight="1" x14ac:dyDescent="0.25">
      <c r="A712" s="451" t="s">
        <v>172</v>
      </c>
      <c r="B712" s="875" t="s">
        <v>172</v>
      </c>
      <c r="C712" s="876" t="s">
        <v>178</v>
      </c>
      <c r="D712" s="877"/>
      <c r="E712" s="400">
        <f>SUM(E713:E715)</f>
        <v>0</v>
      </c>
      <c r="F712" s="401"/>
      <c r="G712" s="402"/>
      <c r="H712" s="402"/>
      <c r="I712" s="406"/>
      <c r="J712" s="403"/>
      <c r="K712" s="404"/>
      <c r="L712" s="400">
        <f>SUM(L713:L715)</f>
        <v>0</v>
      </c>
      <c r="M712" s="401"/>
      <c r="N712" s="402"/>
      <c r="O712" s="402"/>
      <c r="P712" s="382"/>
    </row>
    <row r="713" spans="1:17" ht="18.600000000000001" customHeight="1" x14ac:dyDescent="0.25">
      <c r="A713" s="451"/>
      <c r="B713" s="875"/>
      <c r="C713" s="866" t="s">
        <v>192</v>
      </c>
      <c r="D713" s="867"/>
      <c r="E713" s="394">
        <f t="shared" ref="E713:E715" si="258">F713*G713*H713</f>
        <v>0</v>
      </c>
      <c r="F713" s="395"/>
      <c r="G713" s="395"/>
      <c r="H713" s="394">
        <f>H691</f>
        <v>0</v>
      </c>
      <c r="I713" s="396">
        <f t="shared" ref="I713:I716" si="259">L713-E713</f>
        <v>0</v>
      </c>
      <c r="J713" s="397"/>
      <c r="K713" s="398"/>
      <c r="L713" s="394">
        <f t="shared" ref="L713:L716" si="260">M713*N713*O713</f>
        <v>0</v>
      </c>
      <c r="M713" s="399"/>
      <c r="N713" s="399"/>
      <c r="O713" s="394">
        <f>O691</f>
        <v>0</v>
      </c>
      <c r="P713" s="382"/>
    </row>
    <row r="714" spans="1:17" ht="18.600000000000001" customHeight="1" x14ac:dyDescent="0.25">
      <c r="A714" s="451"/>
      <c r="B714" s="875"/>
      <c r="C714" s="866" t="s">
        <v>193</v>
      </c>
      <c r="D714" s="867"/>
      <c r="E714" s="394">
        <f t="shared" si="258"/>
        <v>0</v>
      </c>
      <c r="F714" s="395"/>
      <c r="G714" s="395"/>
      <c r="H714" s="394">
        <f>H691</f>
        <v>0</v>
      </c>
      <c r="I714" s="396">
        <f t="shared" si="259"/>
        <v>0</v>
      </c>
      <c r="J714" s="397"/>
      <c r="K714" s="398"/>
      <c r="L714" s="394">
        <f t="shared" si="260"/>
        <v>0</v>
      </c>
      <c r="M714" s="399"/>
      <c r="N714" s="399"/>
      <c r="O714" s="394">
        <f>O691</f>
        <v>0</v>
      </c>
      <c r="P714" s="382"/>
    </row>
    <row r="715" spans="1:17" ht="18.600000000000001" customHeight="1" x14ac:dyDescent="0.25">
      <c r="A715" s="451"/>
      <c r="B715" s="875"/>
      <c r="C715" s="866" t="s">
        <v>179</v>
      </c>
      <c r="D715" s="867"/>
      <c r="E715" s="394">
        <f t="shared" si="258"/>
        <v>0</v>
      </c>
      <c r="F715" s="395"/>
      <c r="G715" s="395"/>
      <c r="H715" s="394">
        <f>H691</f>
        <v>0</v>
      </c>
      <c r="I715" s="396">
        <f t="shared" si="259"/>
        <v>0</v>
      </c>
      <c r="J715" s="397"/>
      <c r="K715" s="398"/>
      <c r="L715" s="394">
        <f t="shared" si="260"/>
        <v>0</v>
      </c>
      <c r="M715" s="399"/>
      <c r="N715" s="399"/>
      <c r="O715" s="394">
        <f>O691</f>
        <v>0</v>
      </c>
      <c r="P715" s="382"/>
    </row>
    <row r="716" spans="1:17" ht="18.600000000000001" customHeight="1" x14ac:dyDescent="0.25">
      <c r="A716" s="451" t="s">
        <v>173</v>
      </c>
      <c r="B716" s="405" t="s">
        <v>173</v>
      </c>
      <c r="C716" s="866" t="s">
        <v>194</v>
      </c>
      <c r="D716" s="867"/>
      <c r="E716" s="394">
        <f>F716*G716*H716</f>
        <v>0</v>
      </c>
      <c r="F716" s="395"/>
      <c r="G716" s="395"/>
      <c r="H716" s="394">
        <f>H691</f>
        <v>0</v>
      </c>
      <c r="I716" s="396">
        <f t="shared" si="259"/>
        <v>0</v>
      </c>
      <c r="J716" s="397"/>
      <c r="K716" s="398"/>
      <c r="L716" s="394">
        <f t="shared" si="260"/>
        <v>0</v>
      </c>
      <c r="M716" s="399"/>
      <c r="N716" s="399"/>
      <c r="O716" s="394">
        <f>O691</f>
        <v>0</v>
      </c>
      <c r="P716" s="382"/>
    </row>
    <row r="717" spans="1:17" s="415" customFormat="1" ht="18.600000000000001" customHeight="1" x14ac:dyDescent="0.25">
      <c r="B717" s="868" t="s">
        <v>196</v>
      </c>
      <c r="C717" s="869"/>
      <c r="D717" s="870"/>
      <c r="E717" s="408">
        <f>SUM(E691,E692,E697,E698,E702,E703,E707,E708,E711,E712,E716)</f>
        <v>0</v>
      </c>
      <c r="F717" s="401"/>
      <c r="G717" s="409"/>
      <c r="H717" s="410"/>
      <c r="I717" s="411"/>
      <c r="J717" s="412"/>
      <c r="K717" s="413"/>
      <c r="L717" s="408">
        <f>SUM(L691,L692,L697,L698,L702,L703,L707,L708,L711,L712,L716)</f>
        <v>0</v>
      </c>
      <c r="M717" s="401"/>
      <c r="N717" s="409"/>
      <c r="O717" s="410"/>
      <c r="P717" s="414"/>
    </row>
    <row r="718" spans="1:17" ht="16.8" customHeight="1" outlineLevel="1" x14ac:dyDescent="0.25">
      <c r="B718" s="871" t="s">
        <v>264</v>
      </c>
      <c r="C718" s="872" t="s">
        <v>201</v>
      </c>
      <c r="D718" s="873"/>
      <c r="E718" s="416">
        <f t="shared" ref="E718" si="261">F718*G718*H718</f>
        <v>0</v>
      </c>
      <c r="F718" s="417"/>
      <c r="G718" s="417"/>
      <c r="H718" s="394">
        <f>H691</f>
        <v>0</v>
      </c>
      <c r="I718" s="396">
        <f t="shared" ref="I718:I720" si="262">L718-E718</f>
        <v>0</v>
      </c>
      <c r="J718" s="397"/>
      <c r="K718" s="398"/>
      <c r="L718" s="394">
        <f t="shared" ref="L718:L720" si="263">M718*N718*O718</f>
        <v>0</v>
      </c>
      <c r="M718" s="399"/>
      <c r="N718" s="399"/>
      <c r="O718" s="394">
        <f>O691</f>
        <v>0</v>
      </c>
      <c r="P718" s="382"/>
    </row>
    <row r="719" spans="1:17" ht="16.8" customHeight="1" outlineLevel="1" x14ac:dyDescent="0.25">
      <c r="B719" s="871"/>
      <c r="C719" s="872" t="s">
        <v>200</v>
      </c>
      <c r="D719" s="873"/>
      <c r="E719" s="416">
        <f>F719*G719*H719</f>
        <v>0</v>
      </c>
      <c r="F719" s="417"/>
      <c r="G719" s="417"/>
      <c r="H719" s="394">
        <f>H691</f>
        <v>0</v>
      </c>
      <c r="I719" s="396">
        <f t="shared" si="262"/>
        <v>0</v>
      </c>
      <c r="J719" s="397"/>
      <c r="K719" s="398"/>
      <c r="L719" s="394">
        <f t="shared" si="263"/>
        <v>0</v>
      </c>
      <c r="M719" s="399"/>
      <c r="N719" s="399"/>
      <c r="O719" s="394">
        <f>O691</f>
        <v>0</v>
      </c>
      <c r="P719" s="382"/>
    </row>
    <row r="720" spans="1:17" ht="16.8" customHeight="1" outlineLevel="1" x14ac:dyDescent="0.25">
      <c r="B720" s="871"/>
      <c r="C720" s="872" t="s">
        <v>197</v>
      </c>
      <c r="D720" s="873"/>
      <c r="E720" s="416">
        <f t="shared" ref="E720" si="264">F720*G720*H720</f>
        <v>0</v>
      </c>
      <c r="F720" s="417"/>
      <c r="G720" s="417"/>
      <c r="H720" s="394">
        <f>H691</f>
        <v>0</v>
      </c>
      <c r="I720" s="396">
        <f t="shared" si="262"/>
        <v>0</v>
      </c>
      <c r="J720" s="397"/>
      <c r="K720" s="398"/>
      <c r="L720" s="394">
        <f t="shared" si="263"/>
        <v>0</v>
      </c>
      <c r="M720" s="399"/>
      <c r="N720" s="399"/>
      <c r="O720" s="394">
        <f>O691</f>
        <v>0</v>
      </c>
      <c r="P720" s="382"/>
    </row>
    <row r="721" spans="1:20" s="415" customFormat="1" ht="18.600000000000001" customHeight="1" outlineLevel="1" thickBot="1" x14ac:dyDescent="0.3">
      <c r="B721" s="860" t="s">
        <v>265</v>
      </c>
      <c r="C721" s="861"/>
      <c r="D721" s="862"/>
      <c r="E721" s="418">
        <f>SUM(E718:E720)</f>
        <v>0</v>
      </c>
      <c r="F721" s="419"/>
      <c r="G721" s="420"/>
      <c r="H721" s="421"/>
      <c r="I721" s="422"/>
      <c r="J721" s="423"/>
      <c r="K721" s="424"/>
      <c r="L721" s="418">
        <f>SUM(L718:L720)</f>
        <v>0</v>
      </c>
      <c r="M721" s="419"/>
      <c r="N721" s="420"/>
      <c r="O721" s="421"/>
      <c r="P721" s="414"/>
    </row>
    <row r="722" spans="1:20" ht="21" customHeight="1" thickBot="1" x14ac:dyDescent="0.3">
      <c r="B722" s="863" t="s">
        <v>254</v>
      </c>
      <c r="C722" s="864"/>
      <c r="D722" s="865" t="s">
        <v>255</v>
      </c>
      <c r="E722" s="857"/>
      <c r="F722" s="857"/>
      <c r="G722" s="857"/>
      <c r="H722" s="857"/>
      <c r="I722" s="857"/>
      <c r="J722" s="857"/>
      <c r="K722" s="857"/>
      <c r="L722" s="858"/>
      <c r="M722" s="858"/>
      <c r="N722" s="858"/>
      <c r="O722" s="859"/>
      <c r="P722" s="382"/>
    </row>
    <row r="723" spans="1:20" outlineLevel="1" x14ac:dyDescent="0.25">
      <c r="B723" s="303" t="s">
        <v>266</v>
      </c>
      <c r="E723" s="425">
        <f>(E717-E716)*0.05</f>
        <v>0</v>
      </c>
      <c r="F723" s="303"/>
      <c r="G723" s="303"/>
      <c r="H723" s="426"/>
      <c r="L723" s="425">
        <f>(L717-L716)*0.05</f>
        <v>0</v>
      </c>
      <c r="P723" s="382"/>
    </row>
    <row r="724" spans="1:20" outlineLevel="1" x14ac:dyDescent="0.25">
      <c r="B724" s="303"/>
      <c r="E724" s="427" t="str">
        <f>IF(E716&lt;=E723,"O.K","Review")</f>
        <v>O.K</v>
      </c>
      <c r="F724" s="303"/>
      <c r="G724" s="303"/>
      <c r="L724" s="427" t="str">
        <f>IF(L716&lt;=L723,"O.K","Review")</f>
        <v>O.K</v>
      </c>
      <c r="P724" s="382"/>
    </row>
    <row r="725" spans="1:20" x14ac:dyDescent="0.25">
      <c r="B725" s="303"/>
      <c r="E725" s="427"/>
      <c r="F725" s="303"/>
      <c r="G725" s="303"/>
      <c r="L725" s="427"/>
      <c r="P725" s="382"/>
    </row>
    <row r="726" spans="1:20" s="428" customFormat="1" ht="25.5" customHeight="1" outlineLevel="1" x14ac:dyDescent="0.25">
      <c r="B726" s="429" t="str">
        <f>정부지원금!$B$29</f>
        <v>성명 :                  (서명)</v>
      </c>
      <c r="C726" s="429"/>
      <c r="E726" s="429" t="str">
        <f>정부지원금!$E$29</f>
        <v>성명 :                  (서명)</v>
      </c>
      <c r="F726" s="430"/>
      <c r="H726" s="429" t="str">
        <f>정부지원금!$G$29</f>
        <v>성명 :                  (서명)</v>
      </c>
      <c r="K726" s="430" t="str">
        <f>정부지원금!$I$29</f>
        <v>성명 :                  (서명)</v>
      </c>
      <c r="N726" s="430" t="str">
        <f>정부지원금!$K$29</f>
        <v>성명 :                  (서명)</v>
      </c>
      <c r="P726" s="382"/>
    </row>
    <row r="727" spans="1:20" s="428" customFormat="1" ht="25.5" customHeight="1" outlineLevel="1" x14ac:dyDescent="0.25">
      <c r="B727" s="429" t="str">
        <f>정부지원금!$B$30</f>
        <v>성명 :                  (서명)</v>
      </c>
      <c r="C727" s="429"/>
      <c r="E727" s="429" t="str">
        <f>정부지원금!$E$30</f>
        <v>성명 :                  (서명)</v>
      </c>
      <c r="F727" s="430"/>
      <c r="H727" s="429" t="str">
        <f>정부지원금!$G$30</f>
        <v>성명 :                  (서명)</v>
      </c>
      <c r="K727" s="430" t="str">
        <f>정부지원금!$I$30</f>
        <v>성명 :                  (서명)</v>
      </c>
      <c r="N727" s="430" t="str">
        <f>정부지원금!$K$30</f>
        <v>성명 :                  (서명)</v>
      </c>
      <c r="P727" s="382"/>
    </row>
    <row r="729" spans="1:20" ht="43.5" customHeight="1" x14ac:dyDescent="0.25">
      <c r="B729" s="372" t="s">
        <v>262</v>
      </c>
      <c r="C729" s="373"/>
      <c r="D729" s="373"/>
      <c r="E729" s="373"/>
      <c r="F729" s="373"/>
      <c r="G729" s="373"/>
      <c r="H729" s="373"/>
      <c r="I729" s="373"/>
      <c r="J729" s="373"/>
      <c r="K729" s="373"/>
      <c r="L729" s="373"/>
      <c r="M729" s="373"/>
      <c r="N729" s="373"/>
      <c r="O729" s="373"/>
      <c r="P729" s="373"/>
      <c r="Q729" s="373"/>
      <c r="R729" s="373"/>
    </row>
    <row r="730" spans="1:20" ht="21.6" customHeight="1" x14ac:dyDescent="0.25">
      <c r="B730" s="942" t="str">
        <f>INDEX('훈련비용 조정내역표'!$C$10:$C$60,MATCH(F732,'훈련비용 조정내역표'!$B$10:$B$60,0),0)</f>
        <v>승인</v>
      </c>
      <c r="C730" s="942"/>
      <c r="D730" s="374"/>
      <c r="E730" s="375"/>
      <c r="F730" s="375"/>
      <c r="G730" s="376"/>
      <c r="H730" s="383" t="s">
        <v>247</v>
      </c>
      <c r="I730" s="378">
        <f>INDEX('훈련비용 조정내역표'!$G$10:$G$60,MATCH(F732,'훈련비용 조정내역표'!$B$10:$B$60,0),0)</f>
        <v>0</v>
      </c>
      <c r="J730" s="383" t="s">
        <v>248</v>
      </c>
      <c r="K730" s="605">
        <f>INT(IFERROR($J735/($B734*$E734*$B737),))</f>
        <v>0</v>
      </c>
      <c r="L730" s="435" t="e">
        <f>K730/$I730</f>
        <v>#DIV/0!</v>
      </c>
      <c r="M730" s="436" t="s">
        <v>249</v>
      </c>
      <c r="N730" s="605">
        <f>INT(IFERROR($N735/($D734*$G734*$D737),))</f>
        <v>0</v>
      </c>
      <c r="O730" s="435" t="e">
        <f>N730/$I730</f>
        <v>#DIV/0!</v>
      </c>
      <c r="P730" s="373"/>
      <c r="Q730" s="373"/>
      <c r="R730" s="373"/>
    </row>
    <row r="731" spans="1:20" ht="21.6" customHeight="1" x14ac:dyDescent="0.25">
      <c r="B731" s="379" t="s">
        <v>229</v>
      </c>
      <c r="C731" s="881" t="s">
        <v>230</v>
      </c>
      <c r="D731" s="881"/>
      <c r="E731" s="881"/>
      <c r="F731" s="377" t="s">
        <v>231</v>
      </c>
      <c r="G731" s="380" t="s">
        <v>233</v>
      </c>
      <c r="H731" s="943" t="s">
        <v>250</v>
      </c>
      <c r="I731" s="944"/>
      <c r="J731" s="944"/>
      <c r="K731" s="944"/>
      <c r="L731" s="944"/>
      <c r="M731" s="944"/>
      <c r="N731" s="944"/>
      <c r="O731" s="945"/>
      <c r="P731" s="373"/>
      <c r="Q731" s="373"/>
      <c r="R731" s="373"/>
    </row>
    <row r="732" spans="1:20" ht="21.6" customHeight="1" thickBot="1" x14ac:dyDescent="0.3">
      <c r="B732" s="636" t="str">
        <f>일반사항!$E$6</f>
        <v>부산</v>
      </c>
      <c r="C732" s="937">
        <f>일반사항!$E$7</f>
        <v>0</v>
      </c>
      <c r="D732" s="937"/>
      <c r="E732" s="937"/>
      <c r="F732" s="665">
        <f>'훈련비용 조정내역표'!$B$24</f>
        <v>15</v>
      </c>
      <c r="G732" s="381">
        <f>INDEX('훈련비용 조정내역표'!$H$10:$H$60,MATCH(F732,'훈련비용 조정내역표'!$B$10:$B$60,0),0)</f>
        <v>0</v>
      </c>
      <c r="H732" s="937">
        <f>INDEX('훈련비용 조정내역표'!$D$10:$D$60,MATCH(F732,'훈련비용 조정내역표'!$B$10:$B$60,0),0)</f>
        <v>0</v>
      </c>
      <c r="I732" s="937"/>
      <c r="J732" s="937"/>
      <c r="K732" s="937"/>
      <c r="L732" s="434" t="str">
        <f>IF(E734=G734,"◯ 적합","◯ 변경")</f>
        <v>◯ 적합</v>
      </c>
      <c r="M732" s="938">
        <f>INDEX('훈련비용 조정내역표'!$E$10:$E$60,MATCH(F732,'훈련비용 조정내역표'!$B$10:$B$60,0),0)</f>
        <v>0</v>
      </c>
      <c r="N732" s="938"/>
      <c r="O732" s="938"/>
      <c r="P732" s="373"/>
      <c r="Q732" s="373"/>
      <c r="R732" s="373"/>
    </row>
    <row r="733" spans="1:20" ht="21.6" customHeight="1" thickTop="1" x14ac:dyDescent="0.25">
      <c r="B733" s="939" t="s">
        <v>106</v>
      </c>
      <c r="C733" s="939"/>
      <c r="D733" s="939"/>
      <c r="E733" s="939" t="s">
        <v>163</v>
      </c>
      <c r="F733" s="939"/>
      <c r="G733" s="940"/>
      <c r="H733" s="941" t="s">
        <v>243</v>
      </c>
      <c r="I733" s="939"/>
      <c r="J733" s="939"/>
      <c r="K733" s="939"/>
      <c r="L733" s="939" t="s">
        <v>246</v>
      </c>
      <c r="M733" s="939"/>
      <c r="N733" s="939"/>
      <c r="O733" s="939"/>
      <c r="P733" s="373"/>
      <c r="Q733" s="373"/>
      <c r="R733" s="373"/>
      <c r="T733" s="382"/>
    </row>
    <row r="734" spans="1:20" ht="21.6" customHeight="1" x14ac:dyDescent="0.25">
      <c r="B734" s="915">
        <f>INDEX('훈련비용 조정내역표'!$O$10:$O$60,MATCH(F732,'훈련비용 조정내역표'!$B$10:$B$60,0),0)</f>
        <v>0</v>
      </c>
      <c r="C734" s="917" t="str">
        <f>IF(B734=D734,"◯ 적합","◯ 변경")</f>
        <v>◯ 적합</v>
      </c>
      <c r="D734" s="918">
        <f>INDEX('훈련비용 조정내역표'!$Y$10:$Y$60,MATCH(F732,'훈련비용 조정내역표'!$B$10:$B$60,0),0)</f>
        <v>0</v>
      </c>
      <c r="E734" s="915">
        <f>INDEX('훈련비용 조정내역표'!$N$10:$N$60,MATCH(F732,'훈련비용 조정내역표'!$B$10:$B$60,0),0)</f>
        <v>0</v>
      </c>
      <c r="F734" s="917" t="str">
        <f>IF(E734=G734,"◯ 적합","◯ 변경")</f>
        <v>◯ 적합</v>
      </c>
      <c r="G734" s="921">
        <f>INDEX('훈련비용 조정내역표'!$X$10:$X$60,MATCH(F732,'훈련비용 조정내역표'!$B$10:$B$60,0),0)</f>
        <v>0</v>
      </c>
      <c r="H734" s="934" t="s">
        <v>36</v>
      </c>
      <c r="I734" s="926"/>
      <c r="J734" s="935">
        <f>J735+J736+J737+J738</f>
        <v>0</v>
      </c>
      <c r="K734" s="935"/>
      <c r="L734" s="926" t="s">
        <v>36</v>
      </c>
      <c r="M734" s="926"/>
      <c r="N734" s="935">
        <f>N735+N736+N737+N738</f>
        <v>0</v>
      </c>
      <c r="O734" s="935"/>
      <c r="P734" s="373"/>
      <c r="Q734" s="373"/>
      <c r="R734" s="373"/>
      <c r="T734" s="382"/>
    </row>
    <row r="735" spans="1:20" ht="21.6" customHeight="1" x14ac:dyDescent="0.25">
      <c r="A735" s="371" t="str">
        <f>F732&amp;"훈련비금액"</f>
        <v>15훈련비금액</v>
      </c>
      <c r="B735" s="915"/>
      <c r="C735" s="917"/>
      <c r="D735" s="918"/>
      <c r="E735" s="915"/>
      <c r="F735" s="917"/>
      <c r="G735" s="921"/>
      <c r="H735" s="929" t="s">
        <v>263</v>
      </c>
      <c r="I735" s="932"/>
      <c r="J735" s="936">
        <f>E769</f>
        <v>0</v>
      </c>
      <c r="K735" s="936"/>
      <c r="L735" s="932" t="s">
        <v>263</v>
      </c>
      <c r="M735" s="932"/>
      <c r="N735" s="936">
        <f>L769</f>
        <v>0</v>
      </c>
      <c r="O735" s="936"/>
      <c r="P735" s="373"/>
      <c r="Q735" s="373"/>
      <c r="R735" s="373"/>
      <c r="T735" s="382"/>
    </row>
    <row r="736" spans="1:20" ht="21.6" customHeight="1" x14ac:dyDescent="0.25">
      <c r="A736" s="371" t="str">
        <f>F732&amp;"숙식비"</f>
        <v>15숙식비</v>
      </c>
      <c r="B736" s="926" t="s">
        <v>236</v>
      </c>
      <c r="C736" s="926"/>
      <c r="D736" s="926"/>
      <c r="E736" s="926" t="s">
        <v>237</v>
      </c>
      <c r="F736" s="926"/>
      <c r="G736" s="927"/>
      <c r="H736" s="928" t="s">
        <v>342</v>
      </c>
      <c r="I736" s="384" t="s">
        <v>244</v>
      </c>
      <c r="J736" s="923">
        <f>E770</f>
        <v>0</v>
      </c>
      <c r="K736" s="923"/>
      <c r="L736" s="931" t="s">
        <v>342</v>
      </c>
      <c r="M736" s="384" t="s">
        <v>244</v>
      </c>
      <c r="N736" s="914">
        <f>L770</f>
        <v>0</v>
      </c>
      <c r="O736" s="914"/>
      <c r="P736" s="373"/>
      <c r="Q736" s="373"/>
      <c r="R736" s="373"/>
      <c r="T736" s="382"/>
    </row>
    <row r="737" spans="1:20" ht="21.6" customHeight="1" x14ac:dyDescent="0.25">
      <c r="A737" s="371" t="str">
        <f>F732&amp;"식비"</f>
        <v>15식비</v>
      </c>
      <c r="B737" s="915">
        <f>INDEX('훈련비용 조정내역표'!$M$10:$M$60,MATCH(F732,'훈련비용 조정내역표'!$B$10:$B$60,0),0)</f>
        <v>0</v>
      </c>
      <c r="C737" s="917" t="str">
        <f>IF(B737=D737,"◯ 적합","◯ 변경")</f>
        <v>◯ 적합</v>
      </c>
      <c r="D737" s="918">
        <f>INDEX('훈련비용 조정내역표'!$W$10:$W$60,MATCH(F732,'훈련비용 조정내역표'!$B$10:$B$60,0),0)</f>
        <v>0</v>
      </c>
      <c r="E737" s="920">
        <f>INDEX('훈련비용 조정내역표'!$J$10:$J$60,MATCH(F732,'훈련비용 조정내역표'!$B$10:$B$60,0),0)</f>
        <v>0</v>
      </c>
      <c r="F737" s="917" t="str">
        <f>IF(E737=G737,"◯ 적합","◯ 변경")</f>
        <v>◯ 적합</v>
      </c>
      <c r="G737" s="921">
        <f>INDEX('훈련비용 조정내역표'!$K$10:$K$60,MATCH(F732,'훈련비용 조정내역표'!$B$10:$B$60,0),0)</f>
        <v>0</v>
      </c>
      <c r="H737" s="929"/>
      <c r="I737" s="384" t="s">
        <v>199</v>
      </c>
      <c r="J737" s="923">
        <f>E771</f>
        <v>0</v>
      </c>
      <c r="K737" s="923"/>
      <c r="L737" s="932"/>
      <c r="M737" s="384" t="s">
        <v>199</v>
      </c>
      <c r="N737" s="914">
        <f>L771</f>
        <v>0</v>
      </c>
      <c r="O737" s="914"/>
      <c r="P737" s="373"/>
      <c r="Q737" s="373"/>
      <c r="R737" s="373"/>
      <c r="T737" s="382"/>
    </row>
    <row r="738" spans="1:20" ht="21.6" customHeight="1" thickBot="1" x14ac:dyDescent="0.3">
      <c r="A738" s="371" t="str">
        <f>F732&amp;"수당 등"</f>
        <v>15수당 등</v>
      </c>
      <c r="B738" s="916"/>
      <c r="C738" s="917"/>
      <c r="D738" s="919"/>
      <c r="E738" s="916"/>
      <c r="F738" s="917"/>
      <c r="G738" s="922"/>
      <c r="H738" s="930"/>
      <c r="I738" s="385" t="s">
        <v>245</v>
      </c>
      <c r="J738" s="924">
        <f>E772</f>
        <v>0</v>
      </c>
      <c r="K738" s="924"/>
      <c r="L738" s="933"/>
      <c r="M738" s="385" t="s">
        <v>245</v>
      </c>
      <c r="N738" s="925">
        <f>L772</f>
        <v>0</v>
      </c>
      <c r="O738" s="925"/>
      <c r="P738" s="373"/>
      <c r="Q738" s="373"/>
      <c r="R738" s="373"/>
      <c r="T738" s="382"/>
    </row>
    <row r="739" spans="1:20" ht="21.6" customHeight="1" thickTop="1" thickBot="1" x14ac:dyDescent="0.3">
      <c r="B739" s="883" t="s">
        <v>238</v>
      </c>
      <c r="C739" s="883"/>
      <c r="D739" s="386">
        <f>INDEX('훈련비용 조정내역표'!$L$10:$L$60,MATCH(F732,'훈련비용 조정내역표'!$B$10:$B$60,0),0)</f>
        <v>0</v>
      </c>
      <c r="E739" s="883" t="s">
        <v>239</v>
      </c>
      <c r="F739" s="883"/>
      <c r="G739" s="387">
        <f>INDEX('훈련비용 조정내역표'!$V$10:$V$60,MATCH(F732,'훈련비용 조정내역표'!$B$10:$B$60,0),0)</f>
        <v>0</v>
      </c>
      <c r="H739" s="884" t="s">
        <v>240</v>
      </c>
      <c r="I739" s="884"/>
      <c r="J739" s="388" t="s">
        <v>241</v>
      </c>
      <c r="K739" s="389"/>
      <c r="L739" s="388" t="s">
        <v>242</v>
      </c>
      <c r="M739" s="390"/>
      <c r="N739" s="885"/>
      <c r="O739" s="885"/>
      <c r="P739" s="373"/>
      <c r="Q739" s="373"/>
      <c r="R739" s="373"/>
      <c r="T739" s="382"/>
    </row>
    <row r="740" spans="1:20" ht="21.6" customHeight="1" thickTop="1" x14ac:dyDescent="0.25">
      <c r="B740" s="886" t="s">
        <v>174</v>
      </c>
      <c r="C740" s="889" t="s">
        <v>175</v>
      </c>
      <c r="D740" s="890"/>
      <c r="E740" s="895" t="s">
        <v>251</v>
      </c>
      <c r="F740" s="896"/>
      <c r="G740" s="896"/>
      <c r="H740" s="896"/>
      <c r="I740" s="897" t="s">
        <v>252</v>
      </c>
      <c r="J740" s="898"/>
      <c r="K740" s="899"/>
      <c r="L740" s="906" t="s">
        <v>253</v>
      </c>
      <c r="M740" s="907"/>
      <c r="N740" s="907"/>
      <c r="O740" s="908"/>
      <c r="P740" s="382"/>
    </row>
    <row r="741" spans="1:20" ht="21.6" customHeight="1" x14ac:dyDescent="0.25">
      <c r="B741" s="887"/>
      <c r="C741" s="891"/>
      <c r="D741" s="892"/>
      <c r="E741" s="909" t="s">
        <v>176</v>
      </c>
      <c r="F741" s="911" t="s">
        <v>177</v>
      </c>
      <c r="G741" s="912"/>
      <c r="H741" s="913"/>
      <c r="I741" s="900"/>
      <c r="J741" s="901"/>
      <c r="K741" s="902"/>
      <c r="L741" s="909" t="s">
        <v>176</v>
      </c>
      <c r="M741" s="911" t="s">
        <v>177</v>
      </c>
      <c r="N741" s="912"/>
      <c r="O741" s="913"/>
      <c r="P741" s="382"/>
    </row>
    <row r="742" spans="1:20" ht="21.6" customHeight="1" x14ac:dyDescent="0.25">
      <c r="B742" s="888"/>
      <c r="C742" s="893"/>
      <c r="D742" s="894"/>
      <c r="E742" s="910"/>
      <c r="F742" s="392" t="s">
        <v>134</v>
      </c>
      <c r="G742" s="392" t="s">
        <v>195</v>
      </c>
      <c r="H742" s="392" t="s">
        <v>136</v>
      </c>
      <c r="I742" s="903"/>
      <c r="J742" s="904"/>
      <c r="K742" s="905"/>
      <c r="L742" s="910"/>
      <c r="M742" s="392" t="s">
        <v>134</v>
      </c>
      <c r="N742" s="392" t="s">
        <v>195</v>
      </c>
      <c r="O742" s="392" t="s">
        <v>136</v>
      </c>
      <c r="P742" s="382"/>
    </row>
    <row r="743" spans="1:20" ht="18.600000000000001" customHeight="1" x14ac:dyDescent="0.25">
      <c r="A743" s="451" t="s">
        <v>114</v>
      </c>
      <c r="B743" s="393" t="s">
        <v>114</v>
      </c>
      <c r="C743" s="880" t="s">
        <v>180</v>
      </c>
      <c r="D743" s="878"/>
      <c r="E743" s="613">
        <f>F743*G743*H743</f>
        <v>0</v>
      </c>
      <c r="F743" s="395"/>
      <c r="G743" s="395"/>
      <c r="H743" s="394">
        <f>B734</f>
        <v>0</v>
      </c>
      <c r="I743" s="396">
        <f>L743-E743</f>
        <v>0</v>
      </c>
      <c r="J743" s="397"/>
      <c r="K743" s="398"/>
      <c r="L743" s="613">
        <f>M743*N743*O743</f>
        <v>0</v>
      </c>
      <c r="M743" s="399"/>
      <c r="N743" s="399"/>
      <c r="O743" s="394">
        <f>D734</f>
        <v>0</v>
      </c>
      <c r="P743" s="382"/>
    </row>
    <row r="744" spans="1:20" ht="18.600000000000001" customHeight="1" x14ac:dyDescent="0.25">
      <c r="A744" s="451" t="s">
        <v>164</v>
      </c>
      <c r="B744" s="881" t="s">
        <v>164</v>
      </c>
      <c r="C744" s="876" t="s">
        <v>178</v>
      </c>
      <c r="D744" s="877"/>
      <c r="E744" s="400">
        <f>SUM(E745:E748)</f>
        <v>0</v>
      </c>
      <c r="F744" s="401"/>
      <c r="G744" s="402"/>
      <c r="H744" s="402"/>
      <c r="I744" s="396"/>
      <c r="J744" s="403"/>
      <c r="K744" s="404"/>
      <c r="L744" s="400">
        <f>SUM(L745:L748)</f>
        <v>0</v>
      </c>
      <c r="M744" s="401"/>
      <c r="N744" s="402"/>
      <c r="O744" s="402"/>
      <c r="P744" s="382"/>
    </row>
    <row r="745" spans="1:20" ht="18.600000000000001" customHeight="1" x14ac:dyDescent="0.25">
      <c r="A745" s="451"/>
      <c r="B745" s="881"/>
      <c r="C745" s="874" t="s">
        <v>181</v>
      </c>
      <c r="D745" s="882"/>
      <c r="E745" s="394">
        <f t="shared" ref="E745:E748" si="265">F745*G745*H745</f>
        <v>0</v>
      </c>
      <c r="F745" s="395"/>
      <c r="G745" s="395"/>
      <c r="H745" s="394">
        <f>H743</f>
        <v>0</v>
      </c>
      <c r="I745" s="396">
        <f t="shared" ref="I745:I749" si="266">L745-E745</f>
        <v>0</v>
      </c>
      <c r="J745" s="397"/>
      <c r="K745" s="398"/>
      <c r="L745" s="394">
        <f t="shared" ref="L745:L749" si="267">M745*N745*O745</f>
        <v>0</v>
      </c>
      <c r="M745" s="399"/>
      <c r="N745" s="399"/>
      <c r="O745" s="394">
        <f>O743</f>
        <v>0</v>
      </c>
      <c r="P745" s="382"/>
    </row>
    <row r="746" spans="1:20" ht="18.600000000000001" customHeight="1" x14ac:dyDescent="0.25">
      <c r="A746" s="451"/>
      <c r="B746" s="881"/>
      <c r="C746" s="874" t="s">
        <v>181</v>
      </c>
      <c r="D746" s="882"/>
      <c r="E746" s="394">
        <f t="shared" si="265"/>
        <v>0</v>
      </c>
      <c r="F746" s="395"/>
      <c r="G746" s="395"/>
      <c r="H746" s="394">
        <f>H743</f>
        <v>0</v>
      </c>
      <c r="I746" s="396">
        <f t="shared" si="266"/>
        <v>0</v>
      </c>
      <c r="J746" s="397"/>
      <c r="K746" s="398"/>
      <c r="L746" s="394">
        <f t="shared" si="267"/>
        <v>0</v>
      </c>
      <c r="M746" s="399"/>
      <c r="N746" s="399"/>
      <c r="O746" s="394">
        <f>O743</f>
        <v>0</v>
      </c>
      <c r="P746" s="382"/>
    </row>
    <row r="747" spans="1:20" ht="18.600000000000001" customHeight="1" x14ac:dyDescent="0.25">
      <c r="A747" s="451"/>
      <c r="B747" s="881"/>
      <c r="C747" s="874" t="s">
        <v>182</v>
      </c>
      <c r="D747" s="867"/>
      <c r="E747" s="394">
        <f t="shared" si="265"/>
        <v>0</v>
      </c>
      <c r="F747" s="395"/>
      <c r="G747" s="395"/>
      <c r="H747" s="394">
        <f>H743</f>
        <v>0</v>
      </c>
      <c r="I747" s="396">
        <f t="shared" si="266"/>
        <v>0</v>
      </c>
      <c r="J747" s="397"/>
      <c r="K747" s="398"/>
      <c r="L747" s="394">
        <f t="shared" si="267"/>
        <v>0</v>
      </c>
      <c r="M747" s="399"/>
      <c r="N747" s="399"/>
      <c r="O747" s="394">
        <f>O743</f>
        <v>0</v>
      </c>
      <c r="P747" s="382"/>
    </row>
    <row r="748" spans="1:20" ht="18.600000000000001" customHeight="1" x14ac:dyDescent="0.25">
      <c r="A748" s="451"/>
      <c r="B748" s="881"/>
      <c r="C748" s="874" t="s">
        <v>182</v>
      </c>
      <c r="D748" s="867"/>
      <c r="E748" s="394">
        <f t="shared" si="265"/>
        <v>0</v>
      </c>
      <c r="F748" s="395"/>
      <c r="G748" s="395"/>
      <c r="H748" s="394">
        <f>H743</f>
        <v>0</v>
      </c>
      <c r="I748" s="396">
        <f t="shared" si="266"/>
        <v>0</v>
      </c>
      <c r="J748" s="397"/>
      <c r="K748" s="398"/>
      <c r="L748" s="394">
        <f t="shared" si="267"/>
        <v>0</v>
      </c>
      <c r="M748" s="399"/>
      <c r="N748" s="399"/>
      <c r="O748" s="394">
        <f>O743</f>
        <v>0</v>
      </c>
      <c r="P748" s="382"/>
    </row>
    <row r="749" spans="1:20" ht="18.600000000000001" customHeight="1" x14ac:dyDescent="0.25">
      <c r="A749" s="451" t="s">
        <v>165</v>
      </c>
      <c r="B749" s="405" t="s">
        <v>165</v>
      </c>
      <c r="C749" s="874" t="s">
        <v>183</v>
      </c>
      <c r="D749" s="867"/>
      <c r="E749" s="394">
        <f>F749*G749*H749</f>
        <v>0</v>
      </c>
      <c r="F749" s="395"/>
      <c r="G749" s="395"/>
      <c r="H749" s="394">
        <f>H743</f>
        <v>0</v>
      </c>
      <c r="I749" s="396">
        <f t="shared" si="266"/>
        <v>0</v>
      </c>
      <c r="J749" s="397"/>
      <c r="K749" s="398"/>
      <c r="L749" s="394">
        <f t="shared" si="267"/>
        <v>0</v>
      </c>
      <c r="M749" s="399"/>
      <c r="N749" s="399"/>
      <c r="O749" s="394">
        <f>O743</f>
        <v>0</v>
      </c>
      <c r="P749" s="382"/>
    </row>
    <row r="750" spans="1:20" ht="18.600000000000001" customHeight="1" x14ac:dyDescent="0.25">
      <c r="A750" s="451" t="s">
        <v>166</v>
      </c>
      <c r="B750" s="875" t="s">
        <v>166</v>
      </c>
      <c r="C750" s="876" t="s">
        <v>178</v>
      </c>
      <c r="D750" s="877"/>
      <c r="E750" s="400">
        <f>SUM(E751:E753)</f>
        <v>0</v>
      </c>
      <c r="F750" s="401"/>
      <c r="G750" s="402"/>
      <c r="H750" s="402"/>
      <c r="I750" s="406"/>
      <c r="J750" s="403"/>
      <c r="K750" s="404"/>
      <c r="L750" s="400">
        <f>SUM(L751:L753)</f>
        <v>0</v>
      </c>
      <c r="M750" s="401"/>
      <c r="N750" s="402"/>
      <c r="O750" s="402"/>
      <c r="P750" s="382"/>
    </row>
    <row r="751" spans="1:20" ht="18.600000000000001" customHeight="1" x14ac:dyDescent="0.25">
      <c r="A751" s="451"/>
      <c r="B751" s="879"/>
      <c r="C751" s="866" t="s">
        <v>184</v>
      </c>
      <c r="D751" s="867"/>
      <c r="E751" s="394">
        <f>F751*G751*H751</f>
        <v>0</v>
      </c>
      <c r="F751" s="395"/>
      <c r="G751" s="395"/>
      <c r="H751" s="394">
        <f>H743</f>
        <v>0</v>
      </c>
      <c r="I751" s="396">
        <f t="shared" ref="I751:I754" si="268">L751-E751</f>
        <v>0</v>
      </c>
      <c r="J751" s="397"/>
      <c r="K751" s="398"/>
      <c r="L751" s="394">
        <f t="shared" ref="L751:L754" si="269">M751*N751*O751</f>
        <v>0</v>
      </c>
      <c r="M751" s="399"/>
      <c r="N751" s="399"/>
      <c r="O751" s="394">
        <f>O743</f>
        <v>0</v>
      </c>
      <c r="P751" s="382"/>
    </row>
    <row r="752" spans="1:20" ht="18.600000000000001" customHeight="1" x14ac:dyDescent="0.25">
      <c r="A752" s="451"/>
      <c r="B752" s="879"/>
      <c r="C752" s="866" t="s">
        <v>185</v>
      </c>
      <c r="D752" s="867"/>
      <c r="E752" s="394">
        <f t="shared" ref="E752:E753" si="270">F752*G752*H752</f>
        <v>0</v>
      </c>
      <c r="F752" s="395"/>
      <c r="G752" s="395"/>
      <c r="H752" s="394">
        <f>H743</f>
        <v>0</v>
      </c>
      <c r="I752" s="396">
        <f t="shared" si="268"/>
        <v>0</v>
      </c>
      <c r="J752" s="397"/>
      <c r="K752" s="398"/>
      <c r="L752" s="394">
        <f t="shared" si="269"/>
        <v>0</v>
      </c>
      <c r="M752" s="399"/>
      <c r="N752" s="399"/>
      <c r="O752" s="394">
        <f>O743</f>
        <v>0</v>
      </c>
      <c r="P752" s="382"/>
    </row>
    <row r="753" spans="1:17" ht="18.600000000000001" customHeight="1" x14ac:dyDescent="0.25">
      <c r="A753" s="451"/>
      <c r="B753" s="879"/>
      <c r="C753" s="866" t="s">
        <v>179</v>
      </c>
      <c r="D753" s="867"/>
      <c r="E753" s="394">
        <f t="shared" si="270"/>
        <v>0</v>
      </c>
      <c r="F753" s="395"/>
      <c r="G753" s="395"/>
      <c r="H753" s="394">
        <f>H743</f>
        <v>0</v>
      </c>
      <c r="I753" s="396">
        <f t="shared" si="268"/>
        <v>0</v>
      </c>
      <c r="J753" s="397"/>
      <c r="K753" s="398"/>
      <c r="L753" s="394">
        <f t="shared" si="269"/>
        <v>0</v>
      </c>
      <c r="M753" s="399"/>
      <c r="N753" s="399"/>
      <c r="O753" s="394">
        <f>O743</f>
        <v>0</v>
      </c>
      <c r="P753" s="382"/>
    </row>
    <row r="754" spans="1:17" ht="18.600000000000001" customHeight="1" x14ac:dyDescent="0.25">
      <c r="A754" s="451" t="s">
        <v>167</v>
      </c>
      <c r="B754" s="407" t="s">
        <v>167</v>
      </c>
      <c r="C754" s="874" t="s">
        <v>186</v>
      </c>
      <c r="D754" s="867"/>
      <c r="E754" s="394">
        <f>F754*G754*H754</f>
        <v>0</v>
      </c>
      <c r="F754" s="395"/>
      <c r="G754" s="395"/>
      <c r="H754" s="394">
        <f>H743</f>
        <v>0</v>
      </c>
      <c r="I754" s="396">
        <f t="shared" si="268"/>
        <v>0</v>
      </c>
      <c r="J754" s="397"/>
      <c r="K754" s="398"/>
      <c r="L754" s="394">
        <f t="shared" si="269"/>
        <v>0</v>
      </c>
      <c r="M754" s="399"/>
      <c r="N754" s="399"/>
      <c r="O754" s="394">
        <f>O743</f>
        <v>0</v>
      </c>
      <c r="P754" s="382"/>
    </row>
    <row r="755" spans="1:17" ht="18.600000000000001" customHeight="1" x14ac:dyDescent="0.25">
      <c r="A755" s="451" t="s">
        <v>168</v>
      </c>
      <c r="B755" s="875" t="s">
        <v>168</v>
      </c>
      <c r="C755" s="876" t="s">
        <v>178</v>
      </c>
      <c r="D755" s="877"/>
      <c r="E755" s="400">
        <f>SUM(E756:E758)</f>
        <v>0</v>
      </c>
      <c r="F755" s="401"/>
      <c r="G755" s="402"/>
      <c r="H755" s="402"/>
      <c r="I755" s="406"/>
      <c r="J755" s="403"/>
      <c r="K755" s="404"/>
      <c r="L755" s="400">
        <f>SUM(L756:L758)</f>
        <v>0</v>
      </c>
      <c r="M755" s="401"/>
      <c r="N755" s="402"/>
      <c r="O755" s="402"/>
      <c r="P755" s="382"/>
    </row>
    <row r="756" spans="1:17" ht="18.600000000000001" customHeight="1" x14ac:dyDescent="0.25">
      <c r="A756" s="451"/>
      <c r="B756" s="875"/>
      <c r="C756" s="866" t="s">
        <v>187</v>
      </c>
      <c r="D756" s="867"/>
      <c r="E756" s="394">
        <f t="shared" ref="E756:E758" si="271">F756*G756*H756</f>
        <v>0</v>
      </c>
      <c r="F756" s="395"/>
      <c r="G756" s="395"/>
      <c r="H756" s="394">
        <f>H743</f>
        <v>0</v>
      </c>
      <c r="I756" s="396">
        <f t="shared" ref="I756:I759" si="272">L756-E756</f>
        <v>0</v>
      </c>
      <c r="J756" s="397"/>
      <c r="K756" s="398"/>
      <c r="L756" s="394">
        <f t="shared" ref="L756:L759" si="273">M756*N756*O756</f>
        <v>0</v>
      </c>
      <c r="M756" s="399"/>
      <c r="N756" s="399"/>
      <c r="O756" s="394">
        <f>O743</f>
        <v>0</v>
      </c>
      <c r="P756" s="382"/>
    </row>
    <row r="757" spans="1:17" ht="18.600000000000001" customHeight="1" x14ac:dyDescent="0.25">
      <c r="A757" s="451"/>
      <c r="B757" s="875"/>
      <c r="C757" s="866" t="s">
        <v>188</v>
      </c>
      <c r="D757" s="867"/>
      <c r="E757" s="394">
        <f t="shared" si="271"/>
        <v>0</v>
      </c>
      <c r="F757" s="395"/>
      <c r="G757" s="395"/>
      <c r="H757" s="394">
        <f>H743</f>
        <v>0</v>
      </c>
      <c r="I757" s="396">
        <f t="shared" si="272"/>
        <v>0</v>
      </c>
      <c r="J757" s="397"/>
      <c r="K757" s="398"/>
      <c r="L757" s="394">
        <f t="shared" si="273"/>
        <v>0</v>
      </c>
      <c r="M757" s="399"/>
      <c r="N757" s="399"/>
      <c r="O757" s="394">
        <f>O743</f>
        <v>0</v>
      </c>
      <c r="P757" s="382"/>
    </row>
    <row r="758" spans="1:17" ht="18.600000000000001" customHeight="1" x14ac:dyDescent="0.25">
      <c r="A758" s="451"/>
      <c r="B758" s="875"/>
      <c r="C758" s="866" t="s">
        <v>179</v>
      </c>
      <c r="D758" s="867"/>
      <c r="E758" s="394">
        <f t="shared" si="271"/>
        <v>0</v>
      </c>
      <c r="F758" s="395"/>
      <c r="G758" s="395"/>
      <c r="H758" s="394">
        <f>H743</f>
        <v>0</v>
      </c>
      <c r="I758" s="396">
        <f t="shared" si="272"/>
        <v>0</v>
      </c>
      <c r="J758" s="397"/>
      <c r="K758" s="398"/>
      <c r="L758" s="394">
        <f t="shared" si="273"/>
        <v>0</v>
      </c>
      <c r="M758" s="399"/>
      <c r="N758" s="399"/>
      <c r="O758" s="394">
        <f>O743</f>
        <v>0</v>
      </c>
      <c r="P758" s="382"/>
    </row>
    <row r="759" spans="1:17" ht="18.600000000000001" customHeight="1" x14ac:dyDescent="0.25">
      <c r="A759" s="451" t="s">
        <v>169</v>
      </c>
      <c r="B759" s="405" t="s">
        <v>169</v>
      </c>
      <c r="C759" s="874" t="s">
        <v>189</v>
      </c>
      <c r="D759" s="867"/>
      <c r="E759" s="394">
        <f>F759*G759*H759</f>
        <v>0</v>
      </c>
      <c r="F759" s="395"/>
      <c r="G759" s="395"/>
      <c r="H759" s="394">
        <f>H743</f>
        <v>0</v>
      </c>
      <c r="I759" s="396">
        <f t="shared" si="272"/>
        <v>0</v>
      </c>
      <c r="J759" s="397"/>
      <c r="K759" s="398"/>
      <c r="L759" s="394">
        <f t="shared" si="273"/>
        <v>0</v>
      </c>
      <c r="M759" s="399"/>
      <c r="N759" s="399"/>
      <c r="O759" s="394">
        <f>O743</f>
        <v>0</v>
      </c>
      <c r="P759" s="382"/>
    </row>
    <row r="760" spans="1:17" ht="18.600000000000001" customHeight="1" x14ac:dyDescent="0.25">
      <c r="A760" s="451" t="s">
        <v>170</v>
      </c>
      <c r="B760" s="875" t="s">
        <v>170</v>
      </c>
      <c r="C760" s="876" t="s">
        <v>178</v>
      </c>
      <c r="D760" s="877"/>
      <c r="E760" s="400">
        <f>SUM(E761:E762)</f>
        <v>0</v>
      </c>
      <c r="F760" s="401"/>
      <c r="G760" s="402"/>
      <c r="H760" s="402"/>
      <c r="I760" s="406"/>
      <c r="J760" s="403"/>
      <c r="K760" s="404"/>
      <c r="L760" s="400">
        <f>SUM(L761:L762)</f>
        <v>0</v>
      </c>
      <c r="M760" s="401"/>
      <c r="N760" s="402"/>
      <c r="O760" s="402"/>
      <c r="P760" s="382"/>
    </row>
    <row r="761" spans="1:17" ht="18.600000000000001" customHeight="1" x14ac:dyDescent="0.25">
      <c r="A761" s="451"/>
      <c r="B761" s="878"/>
      <c r="C761" s="874" t="s">
        <v>170</v>
      </c>
      <c r="D761" s="867"/>
      <c r="E761" s="394">
        <f t="shared" ref="E761" si="274">F761*G761*H761</f>
        <v>0</v>
      </c>
      <c r="F761" s="395"/>
      <c r="G761" s="395"/>
      <c r="H761" s="394">
        <f>H743</f>
        <v>0</v>
      </c>
      <c r="I761" s="396">
        <f t="shared" ref="I761:I763" si="275">L761-E761</f>
        <v>0</v>
      </c>
      <c r="J761" s="397"/>
      <c r="K761" s="398"/>
      <c r="L761" s="394">
        <f t="shared" ref="L761:L763" si="276">M761*N761*O761</f>
        <v>0</v>
      </c>
      <c r="M761" s="399"/>
      <c r="N761" s="399"/>
      <c r="O761" s="394">
        <f>O743</f>
        <v>0</v>
      </c>
      <c r="P761" s="382"/>
    </row>
    <row r="762" spans="1:17" ht="18.600000000000001" customHeight="1" x14ac:dyDescent="0.25">
      <c r="A762" s="451"/>
      <c r="B762" s="878"/>
      <c r="C762" s="874" t="s">
        <v>190</v>
      </c>
      <c r="D762" s="867"/>
      <c r="E762" s="394">
        <f>F762*G762*H762</f>
        <v>0</v>
      </c>
      <c r="F762" s="395"/>
      <c r="G762" s="395"/>
      <c r="H762" s="394">
        <f>H743</f>
        <v>0</v>
      </c>
      <c r="I762" s="396">
        <f t="shared" si="275"/>
        <v>0</v>
      </c>
      <c r="J762" s="397"/>
      <c r="K762" s="398"/>
      <c r="L762" s="394">
        <f t="shared" si="276"/>
        <v>0</v>
      </c>
      <c r="M762" s="399"/>
      <c r="N762" s="399"/>
      <c r="O762" s="394">
        <f>O743</f>
        <v>0</v>
      </c>
      <c r="P762" s="382"/>
    </row>
    <row r="763" spans="1:17" ht="18.600000000000001" customHeight="1" x14ac:dyDescent="0.25">
      <c r="A763" s="451" t="s">
        <v>171</v>
      </c>
      <c r="B763" s="405" t="s">
        <v>171</v>
      </c>
      <c r="C763" s="874" t="s">
        <v>191</v>
      </c>
      <c r="D763" s="867"/>
      <c r="E763" s="394">
        <f>F763*G763*H763</f>
        <v>0</v>
      </c>
      <c r="F763" s="395"/>
      <c r="G763" s="395"/>
      <c r="H763" s="394">
        <f>H743</f>
        <v>0</v>
      </c>
      <c r="I763" s="396">
        <f t="shared" si="275"/>
        <v>0</v>
      </c>
      <c r="J763" s="397"/>
      <c r="K763" s="398"/>
      <c r="L763" s="394">
        <f t="shared" si="276"/>
        <v>0</v>
      </c>
      <c r="M763" s="399"/>
      <c r="N763" s="399"/>
      <c r="O763" s="394">
        <f>O743</f>
        <v>0</v>
      </c>
      <c r="P763" s="382"/>
      <c r="Q763" s="371" t="s">
        <v>256</v>
      </c>
    </row>
    <row r="764" spans="1:17" ht="18.600000000000001" customHeight="1" x14ac:dyDescent="0.25">
      <c r="A764" s="451" t="s">
        <v>172</v>
      </c>
      <c r="B764" s="875" t="s">
        <v>172</v>
      </c>
      <c r="C764" s="876" t="s">
        <v>178</v>
      </c>
      <c r="D764" s="877"/>
      <c r="E764" s="400">
        <f>SUM(E765:E767)</f>
        <v>0</v>
      </c>
      <c r="F764" s="401"/>
      <c r="G764" s="402"/>
      <c r="H764" s="402"/>
      <c r="I764" s="406"/>
      <c r="J764" s="403"/>
      <c r="K764" s="404"/>
      <c r="L764" s="400">
        <f>SUM(L765:L767)</f>
        <v>0</v>
      </c>
      <c r="M764" s="401"/>
      <c r="N764" s="402"/>
      <c r="O764" s="402"/>
      <c r="P764" s="382"/>
    </row>
    <row r="765" spans="1:17" ht="18.600000000000001" customHeight="1" x14ac:dyDescent="0.25">
      <c r="A765" s="451"/>
      <c r="B765" s="875"/>
      <c r="C765" s="866" t="s">
        <v>192</v>
      </c>
      <c r="D765" s="867"/>
      <c r="E765" s="394">
        <f t="shared" ref="E765:E767" si="277">F765*G765*H765</f>
        <v>0</v>
      </c>
      <c r="F765" s="395"/>
      <c r="G765" s="395"/>
      <c r="H765" s="394">
        <f>H743</f>
        <v>0</v>
      </c>
      <c r="I765" s="396">
        <f t="shared" ref="I765:I768" si="278">L765-E765</f>
        <v>0</v>
      </c>
      <c r="J765" s="397"/>
      <c r="K765" s="398"/>
      <c r="L765" s="394">
        <f t="shared" ref="L765:L768" si="279">M765*N765*O765</f>
        <v>0</v>
      </c>
      <c r="M765" s="399"/>
      <c r="N765" s="399"/>
      <c r="O765" s="394">
        <f>O743</f>
        <v>0</v>
      </c>
      <c r="P765" s="382"/>
    </row>
    <row r="766" spans="1:17" ht="18.600000000000001" customHeight="1" x14ac:dyDescent="0.25">
      <c r="A766" s="451"/>
      <c r="B766" s="875"/>
      <c r="C766" s="866" t="s">
        <v>193</v>
      </c>
      <c r="D766" s="867"/>
      <c r="E766" s="394">
        <f t="shared" si="277"/>
        <v>0</v>
      </c>
      <c r="F766" s="395"/>
      <c r="G766" s="395"/>
      <c r="H766" s="394">
        <f>H743</f>
        <v>0</v>
      </c>
      <c r="I766" s="396">
        <f t="shared" si="278"/>
        <v>0</v>
      </c>
      <c r="J766" s="397"/>
      <c r="K766" s="398"/>
      <c r="L766" s="394">
        <f t="shared" si="279"/>
        <v>0</v>
      </c>
      <c r="M766" s="399"/>
      <c r="N766" s="399"/>
      <c r="O766" s="394">
        <f>O743</f>
        <v>0</v>
      </c>
      <c r="P766" s="382"/>
    </row>
    <row r="767" spans="1:17" ht="18.600000000000001" customHeight="1" x14ac:dyDescent="0.25">
      <c r="A767" s="451"/>
      <c r="B767" s="875"/>
      <c r="C767" s="866" t="s">
        <v>179</v>
      </c>
      <c r="D767" s="867"/>
      <c r="E767" s="394">
        <f t="shared" si="277"/>
        <v>0</v>
      </c>
      <c r="F767" s="395"/>
      <c r="G767" s="395"/>
      <c r="H767" s="394">
        <f>H743</f>
        <v>0</v>
      </c>
      <c r="I767" s="396">
        <f t="shared" si="278"/>
        <v>0</v>
      </c>
      <c r="J767" s="397"/>
      <c r="K767" s="398"/>
      <c r="L767" s="394">
        <f t="shared" si="279"/>
        <v>0</v>
      </c>
      <c r="M767" s="399"/>
      <c r="N767" s="399"/>
      <c r="O767" s="394">
        <f>O743</f>
        <v>0</v>
      </c>
      <c r="P767" s="382"/>
    </row>
    <row r="768" spans="1:17" ht="18.600000000000001" customHeight="1" x14ac:dyDescent="0.25">
      <c r="A768" s="451" t="s">
        <v>173</v>
      </c>
      <c r="B768" s="405" t="s">
        <v>173</v>
      </c>
      <c r="C768" s="866" t="s">
        <v>194</v>
      </c>
      <c r="D768" s="867"/>
      <c r="E768" s="394">
        <f>F768*G768*H768</f>
        <v>0</v>
      </c>
      <c r="F768" s="395"/>
      <c r="G768" s="395"/>
      <c r="H768" s="394">
        <f>H743</f>
        <v>0</v>
      </c>
      <c r="I768" s="396">
        <f t="shared" si="278"/>
        <v>0</v>
      </c>
      <c r="J768" s="397"/>
      <c r="K768" s="398"/>
      <c r="L768" s="394">
        <f t="shared" si="279"/>
        <v>0</v>
      </c>
      <c r="M768" s="399"/>
      <c r="N768" s="399"/>
      <c r="O768" s="394">
        <f>O743</f>
        <v>0</v>
      </c>
      <c r="P768" s="382"/>
    </row>
    <row r="769" spans="2:18" s="415" customFormat="1" ht="18.600000000000001" customHeight="1" x14ac:dyDescent="0.25">
      <c r="B769" s="868" t="s">
        <v>196</v>
      </c>
      <c r="C769" s="869"/>
      <c r="D769" s="870"/>
      <c r="E769" s="408">
        <f>SUM(E743,E744,E749,E750,E754,E755,E759,E760,E763,E764,E768)</f>
        <v>0</v>
      </c>
      <c r="F769" s="401"/>
      <c r="G769" s="409"/>
      <c r="H769" s="410"/>
      <c r="I769" s="411"/>
      <c r="J769" s="412"/>
      <c r="K769" s="413"/>
      <c r="L769" s="408">
        <f>SUM(L743,L744,L749,L750,L754,L755,L759,L760,L763,L764,L768)</f>
        <v>0</v>
      </c>
      <c r="M769" s="401"/>
      <c r="N769" s="409"/>
      <c r="O769" s="410"/>
      <c r="P769" s="414"/>
    </row>
    <row r="770" spans="2:18" ht="16.8" customHeight="1" outlineLevel="1" x14ac:dyDescent="0.25">
      <c r="B770" s="871" t="s">
        <v>264</v>
      </c>
      <c r="C770" s="872" t="s">
        <v>201</v>
      </c>
      <c r="D770" s="873"/>
      <c r="E770" s="416">
        <f t="shared" ref="E770" si="280">F770*G770*H770</f>
        <v>0</v>
      </c>
      <c r="F770" s="417"/>
      <c r="G770" s="417"/>
      <c r="H770" s="394">
        <f>H743</f>
        <v>0</v>
      </c>
      <c r="I770" s="396">
        <f t="shared" ref="I770:I772" si="281">L770-E770</f>
        <v>0</v>
      </c>
      <c r="J770" s="397"/>
      <c r="K770" s="398"/>
      <c r="L770" s="394">
        <f t="shared" ref="L770:L772" si="282">M770*N770*O770</f>
        <v>0</v>
      </c>
      <c r="M770" s="399"/>
      <c r="N770" s="399"/>
      <c r="O770" s="394">
        <f>O743</f>
        <v>0</v>
      </c>
      <c r="P770" s="382"/>
    </row>
    <row r="771" spans="2:18" ht="16.8" customHeight="1" outlineLevel="1" x14ac:dyDescent="0.25">
      <c r="B771" s="871"/>
      <c r="C771" s="872" t="s">
        <v>200</v>
      </c>
      <c r="D771" s="873"/>
      <c r="E771" s="416">
        <f>F771*G771*H771</f>
        <v>0</v>
      </c>
      <c r="F771" s="417"/>
      <c r="G771" s="417"/>
      <c r="H771" s="394">
        <f>H743</f>
        <v>0</v>
      </c>
      <c r="I771" s="396">
        <f t="shared" si="281"/>
        <v>0</v>
      </c>
      <c r="J771" s="397"/>
      <c r="K771" s="398"/>
      <c r="L771" s="394">
        <f t="shared" si="282"/>
        <v>0</v>
      </c>
      <c r="M771" s="399"/>
      <c r="N771" s="399"/>
      <c r="O771" s="394">
        <f>O743</f>
        <v>0</v>
      </c>
      <c r="P771" s="382"/>
    </row>
    <row r="772" spans="2:18" ht="16.8" customHeight="1" outlineLevel="1" x14ac:dyDescent="0.25">
      <c r="B772" s="871"/>
      <c r="C772" s="872" t="s">
        <v>197</v>
      </c>
      <c r="D772" s="873"/>
      <c r="E772" s="416">
        <f t="shared" ref="E772" si="283">F772*G772*H772</f>
        <v>0</v>
      </c>
      <c r="F772" s="417"/>
      <c r="G772" s="417"/>
      <c r="H772" s="394">
        <f>H743</f>
        <v>0</v>
      </c>
      <c r="I772" s="396">
        <f t="shared" si="281"/>
        <v>0</v>
      </c>
      <c r="J772" s="397"/>
      <c r="K772" s="398"/>
      <c r="L772" s="394">
        <f t="shared" si="282"/>
        <v>0</v>
      </c>
      <c r="M772" s="399"/>
      <c r="N772" s="399"/>
      <c r="O772" s="394">
        <f>O743</f>
        <v>0</v>
      </c>
      <c r="P772" s="382"/>
    </row>
    <row r="773" spans="2:18" s="415" customFormat="1" ht="18.600000000000001" customHeight="1" outlineLevel="1" thickBot="1" x14ac:dyDescent="0.3">
      <c r="B773" s="860" t="s">
        <v>265</v>
      </c>
      <c r="C773" s="861"/>
      <c r="D773" s="862"/>
      <c r="E773" s="418">
        <f>SUM(E770:E772)</f>
        <v>0</v>
      </c>
      <c r="F773" s="419"/>
      <c r="G773" s="420"/>
      <c r="H773" s="421"/>
      <c r="I773" s="422"/>
      <c r="J773" s="423"/>
      <c r="K773" s="424"/>
      <c r="L773" s="418">
        <f>SUM(L770:L772)</f>
        <v>0</v>
      </c>
      <c r="M773" s="419"/>
      <c r="N773" s="420"/>
      <c r="O773" s="421"/>
      <c r="P773" s="414"/>
    </row>
    <row r="774" spans="2:18" ht="21" customHeight="1" thickBot="1" x14ac:dyDescent="0.3">
      <c r="B774" s="863" t="s">
        <v>254</v>
      </c>
      <c r="C774" s="864"/>
      <c r="D774" s="865" t="s">
        <v>255</v>
      </c>
      <c r="E774" s="857"/>
      <c r="F774" s="857"/>
      <c r="G774" s="857"/>
      <c r="H774" s="857"/>
      <c r="I774" s="857"/>
      <c r="J774" s="857"/>
      <c r="K774" s="857"/>
      <c r="L774" s="858"/>
      <c r="M774" s="858"/>
      <c r="N774" s="858"/>
      <c r="O774" s="859"/>
      <c r="P774" s="382"/>
    </row>
    <row r="775" spans="2:18" outlineLevel="1" x14ac:dyDescent="0.25">
      <c r="B775" s="303" t="s">
        <v>266</v>
      </c>
      <c r="E775" s="425">
        <f>(E769-E768)*0.05</f>
        <v>0</v>
      </c>
      <c r="F775" s="303"/>
      <c r="G775" s="303"/>
      <c r="H775" s="426"/>
      <c r="L775" s="425">
        <f>(L769-L768)*0.05</f>
        <v>0</v>
      </c>
      <c r="P775" s="382"/>
    </row>
    <row r="776" spans="2:18" outlineLevel="1" x14ac:dyDescent="0.25">
      <c r="B776" s="303"/>
      <c r="E776" s="427" t="str">
        <f>IF(E768&lt;=E775,"O.K","Review")</f>
        <v>O.K</v>
      </c>
      <c r="F776" s="303"/>
      <c r="G776" s="303"/>
      <c r="L776" s="427" t="str">
        <f>IF(L768&lt;=L775,"O.K","Review")</f>
        <v>O.K</v>
      </c>
      <c r="P776" s="382"/>
    </row>
    <row r="777" spans="2:18" x14ac:dyDescent="0.25">
      <c r="B777" s="303"/>
      <c r="E777" s="427"/>
      <c r="F777" s="303"/>
      <c r="G777" s="303"/>
      <c r="L777" s="427"/>
      <c r="P777" s="382"/>
    </row>
    <row r="778" spans="2:18" s="428" customFormat="1" ht="25.5" customHeight="1" outlineLevel="1" x14ac:dyDescent="0.25">
      <c r="B778" s="429" t="str">
        <f>정부지원금!$B$29</f>
        <v>성명 :                  (서명)</v>
      </c>
      <c r="C778" s="429"/>
      <c r="E778" s="429" t="str">
        <f>정부지원금!$E$29</f>
        <v>성명 :                  (서명)</v>
      </c>
      <c r="F778" s="430"/>
      <c r="H778" s="429" t="str">
        <f>정부지원금!$G$29</f>
        <v>성명 :                  (서명)</v>
      </c>
      <c r="K778" s="430" t="str">
        <f>정부지원금!$I$29</f>
        <v>성명 :                  (서명)</v>
      </c>
      <c r="N778" s="430" t="str">
        <f>정부지원금!$K$29</f>
        <v>성명 :                  (서명)</v>
      </c>
      <c r="P778" s="382"/>
    </row>
    <row r="779" spans="2:18" s="428" customFormat="1" ht="25.5" customHeight="1" outlineLevel="1" x14ac:dyDescent="0.25">
      <c r="B779" s="429" t="str">
        <f>정부지원금!$B$30</f>
        <v>성명 :                  (서명)</v>
      </c>
      <c r="C779" s="429"/>
      <c r="E779" s="429" t="str">
        <f>정부지원금!$E$30</f>
        <v>성명 :                  (서명)</v>
      </c>
      <c r="F779" s="430"/>
      <c r="H779" s="429" t="str">
        <f>정부지원금!$G$30</f>
        <v>성명 :                  (서명)</v>
      </c>
      <c r="K779" s="430" t="str">
        <f>정부지원금!$I$30</f>
        <v>성명 :                  (서명)</v>
      </c>
      <c r="N779" s="430" t="str">
        <f>정부지원금!$K$30</f>
        <v>성명 :                  (서명)</v>
      </c>
      <c r="P779" s="382"/>
    </row>
    <row r="781" spans="2:18" ht="43.5" customHeight="1" x14ac:dyDescent="0.25">
      <c r="B781" s="372" t="s">
        <v>262</v>
      </c>
      <c r="C781" s="373"/>
      <c r="D781" s="373"/>
      <c r="E781" s="373"/>
      <c r="F781" s="373"/>
      <c r="G781" s="373"/>
      <c r="H781" s="373"/>
      <c r="I781" s="373"/>
      <c r="J781" s="373"/>
      <c r="K781" s="373"/>
      <c r="L781" s="373"/>
      <c r="M781" s="373"/>
      <c r="N781" s="373"/>
      <c r="O781" s="373"/>
      <c r="P781" s="373"/>
      <c r="Q781" s="373"/>
      <c r="R781" s="373"/>
    </row>
    <row r="782" spans="2:18" ht="21.6" customHeight="1" x14ac:dyDescent="0.25">
      <c r="B782" s="942" t="str">
        <f>INDEX('훈련비용 조정내역표'!$C$10:$C$60,MATCH(F784,'훈련비용 조정내역표'!$B$10:$B$60,0),0)</f>
        <v>승인</v>
      </c>
      <c r="C782" s="942"/>
      <c r="D782" s="374"/>
      <c r="E782" s="375"/>
      <c r="F782" s="375"/>
      <c r="G782" s="376"/>
      <c r="H782" s="383" t="s">
        <v>247</v>
      </c>
      <c r="I782" s="378">
        <f>INDEX('훈련비용 조정내역표'!$G$10:$G$60,MATCH(F784,'훈련비용 조정내역표'!$B$10:$B$60,0),0)</f>
        <v>0</v>
      </c>
      <c r="J782" s="383" t="s">
        <v>248</v>
      </c>
      <c r="K782" s="605">
        <f>INT(IFERROR($J787/($B786*$E786*$B789),))</f>
        <v>0</v>
      </c>
      <c r="L782" s="435" t="e">
        <f>K782/$I782</f>
        <v>#DIV/0!</v>
      </c>
      <c r="M782" s="436" t="s">
        <v>249</v>
      </c>
      <c r="N782" s="605">
        <f>INT(IFERROR($N787/($D786*$G786*$D789),))</f>
        <v>0</v>
      </c>
      <c r="O782" s="435" t="e">
        <f>N782/$I782</f>
        <v>#DIV/0!</v>
      </c>
      <c r="P782" s="373"/>
      <c r="Q782" s="373"/>
      <c r="R782" s="373"/>
    </row>
    <row r="783" spans="2:18" ht="21.6" customHeight="1" x14ac:dyDescent="0.25">
      <c r="B783" s="379" t="s">
        <v>229</v>
      </c>
      <c r="C783" s="881" t="s">
        <v>230</v>
      </c>
      <c r="D783" s="881"/>
      <c r="E783" s="881"/>
      <c r="F783" s="377" t="s">
        <v>231</v>
      </c>
      <c r="G783" s="380" t="s">
        <v>233</v>
      </c>
      <c r="H783" s="943" t="s">
        <v>250</v>
      </c>
      <c r="I783" s="944"/>
      <c r="J783" s="944"/>
      <c r="K783" s="944"/>
      <c r="L783" s="944"/>
      <c r="M783" s="944"/>
      <c r="N783" s="944"/>
      <c r="O783" s="945"/>
      <c r="P783" s="373"/>
      <c r="Q783" s="373"/>
      <c r="R783" s="373"/>
    </row>
    <row r="784" spans="2:18" ht="21.6" customHeight="1" thickBot="1" x14ac:dyDescent="0.3">
      <c r="B784" s="636" t="str">
        <f>일반사항!$E$6</f>
        <v>부산</v>
      </c>
      <c r="C784" s="937">
        <f>일반사항!$E$7</f>
        <v>0</v>
      </c>
      <c r="D784" s="937"/>
      <c r="E784" s="937"/>
      <c r="F784" s="665">
        <f>'훈련비용 조정내역표'!$B$25</f>
        <v>16</v>
      </c>
      <c r="G784" s="381">
        <f>INDEX('훈련비용 조정내역표'!$H$10:$H$60,MATCH(F784,'훈련비용 조정내역표'!$B$10:$B$60,0),0)</f>
        <v>0</v>
      </c>
      <c r="H784" s="937">
        <f>INDEX('훈련비용 조정내역표'!$D$10:$D$60,MATCH(F784,'훈련비용 조정내역표'!$B$10:$B$60,0),0)</f>
        <v>0</v>
      </c>
      <c r="I784" s="937"/>
      <c r="J784" s="937"/>
      <c r="K784" s="937"/>
      <c r="L784" s="434" t="str">
        <f>IF(E786=G786,"◯ 적합","◯ 변경")</f>
        <v>◯ 적합</v>
      </c>
      <c r="M784" s="938">
        <f>INDEX('훈련비용 조정내역표'!$E$10:$E$60,MATCH(F784,'훈련비용 조정내역표'!$B$10:$B$60,0),0)</f>
        <v>0</v>
      </c>
      <c r="N784" s="938"/>
      <c r="O784" s="938"/>
      <c r="P784" s="373"/>
      <c r="Q784" s="373"/>
      <c r="R784" s="373"/>
    </row>
    <row r="785" spans="1:20" ht="21.6" customHeight="1" thickTop="1" x14ac:dyDescent="0.25">
      <c r="B785" s="939" t="s">
        <v>106</v>
      </c>
      <c r="C785" s="939"/>
      <c r="D785" s="939"/>
      <c r="E785" s="939" t="s">
        <v>163</v>
      </c>
      <c r="F785" s="939"/>
      <c r="G785" s="940"/>
      <c r="H785" s="941" t="s">
        <v>243</v>
      </c>
      <c r="I785" s="939"/>
      <c r="J785" s="939"/>
      <c r="K785" s="939"/>
      <c r="L785" s="939" t="s">
        <v>246</v>
      </c>
      <c r="M785" s="939"/>
      <c r="N785" s="939"/>
      <c r="O785" s="939"/>
      <c r="P785" s="373"/>
      <c r="Q785" s="373"/>
      <c r="R785" s="373"/>
      <c r="T785" s="382"/>
    </row>
    <row r="786" spans="1:20" ht="21.6" customHeight="1" x14ac:dyDescent="0.25">
      <c r="B786" s="915">
        <f>INDEX('훈련비용 조정내역표'!$O$10:$O$60,MATCH(F784,'훈련비용 조정내역표'!$B$10:$B$60,0),0)</f>
        <v>0</v>
      </c>
      <c r="C786" s="917" t="str">
        <f>IF(B786=D786,"◯ 적합","◯ 변경")</f>
        <v>◯ 적합</v>
      </c>
      <c r="D786" s="918">
        <f>INDEX('훈련비용 조정내역표'!$Y$10:$Y$60,MATCH(F784,'훈련비용 조정내역표'!$B$10:$B$60,0),0)</f>
        <v>0</v>
      </c>
      <c r="E786" s="915">
        <f>INDEX('훈련비용 조정내역표'!$N$10:$N$60,MATCH(F784,'훈련비용 조정내역표'!$B$10:$B$60,0),0)</f>
        <v>0</v>
      </c>
      <c r="F786" s="917" t="str">
        <f>IF(E786=G786,"◯ 적합","◯ 변경")</f>
        <v>◯ 적합</v>
      </c>
      <c r="G786" s="921">
        <f>INDEX('훈련비용 조정내역표'!$X$10:$X$60,MATCH(F784,'훈련비용 조정내역표'!$B$10:$B$60,0),0)</f>
        <v>0</v>
      </c>
      <c r="H786" s="934" t="s">
        <v>36</v>
      </c>
      <c r="I786" s="926"/>
      <c r="J786" s="935">
        <f>J787+J788+J789+J790</f>
        <v>0</v>
      </c>
      <c r="K786" s="935"/>
      <c r="L786" s="926" t="s">
        <v>36</v>
      </c>
      <c r="M786" s="926"/>
      <c r="N786" s="935">
        <f>N787+N788+N789+N790</f>
        <v>0</v>
      </c>
      <c r="O786" s="935"/>
      <c r="P786" s="373"/>
      <c r="Q786" s="373"/>
      <c r="R786" s="373"/>
      <c r="T786" s="382"/>
    </row>
    <row r="787" spans="1:20" ht="21.6" customHeight="1" x14ac:dyDescent="0.25">
      <c r="A787" s="371" t="str">
        <f>F784&amp;"훈련비금액"</f>
        <v>16훈련비금액</v>
      </c>
      <c r="B787" s="915"/>
      <c r="C787" s="917"/>
      <c r="D787" s="918"/>
      <c r="E787" s="915"/>
      <c r="F787" s="917"/>
      <c r="G787" s="921"/>
      <c r="H787" s="929" t="s">
        <v>263</v>
      </c>
      <c r="I787" s="932"/>
      <c r="J787" s="936">
        <f>E821</f>
        <v>0</v>
      </c>
      <c r="K787" s="936"/>
      <c r="L787" s="932" t="s">
        <v>263</v>
      </c>
      <c r="M787" s="932"/>
      <c r="N787" s="936">
        <f>L821</f>
        <v>0</v>
      </c>
      <c r="O787" s="936"/>
      <c r="P787" s="373"/>
      <c r="Q787" s="373"/>
      <c r="R787" s="373"/>
      <c r="T787" s="382"/>
    </row>
    <row r="788" spans="1:20" ht="21.6" customHeight="1" x14ac:dyDescent="0.25">
      <c r="A788" s="371" t="str">
        <f>F784&amp;"숙식비"</f>
        <v>16숙식비</v>
      </c>
      <c r="B788" s="926" t="s">
        <v>236</v>
      </c>
      <c r="C788" s="926"/>
      <c r="D788" s="926"/>
      <c r="E788" s="926" t="s">
        <v>237</v>
      </c>
      <c r="F788" s="926"/>
      <c r="G788" s="927"/>
      <c r="H788" s="928" t="s">
        <v>342</v>
      </c>
      <c r="I788" s="384" t="s">
        <v>244</v>
      </c>
      <c r="J788" s="923">
        <f>E822</f>
        <v>0</v>
      </c>
      <c r="K788" s="923"/>
      <c r="L788" s="931" t="s">
        <v>342</v>
      </c>
      <c r="M788" s="384" t="s">
        <v>244</v>
      </c>
      <c r="N788" s="914">
        <f>L822</f>
        <v>0</v>
      </c>
      <c r="O788" s="914"/>
      <c r="P788" s="373"/>
      <c r="Q788" s="373"/>
      <c r="R788" s="373"/>
      <c r="T788" s="382"/>
    </row>
    <row r="789" spans="1:20" ht="21.6" customHeight="1" x14ac:dyDescent="0.25">
      <c r="A789" s="371" t="str">
        <f>F784&amp;"식비"</f>
        <v>16식비</v>
      </c>
      <c r="B789" s="915">
        <f>INDEX('훈련비용 조정내역표'!$M$10:$M$60,MATCH(F784,'훈련비용 조정내역표'!$B$10:$B$60,0),0)</f>
        <v>0</v>
      </c>
      <c r="C789" s="917" t="str">
        <f>IF(B789=D789,"◯ 적합","◯ 변경")</f>
        <v>◯ 적합</v>
      </c>
      <c r="D789" s="918">
        <f>INDEX('훈련비용 조정내역표'!$W$10:$W$60,MATCH(F784,'훈련비용 조정내역표'!$B$10:$B$60,0),0)</f>
        <v>0</v>
      </c>
      <c r="E789" s="920">
        <f>INDEX('훈련비용 조정내역표'!$J$10:$J$60,MATCH(F784,'훈련비용 조정내역표'!$B$10:$B$60,0),0)</f>
        <v>0</v>
      </c>
      <c r="F789" s="917" t="str">
        <f>IF(E789=G789,"◯ 적합","◯ 변경")</f>
        <v>◯ 적합</v>
      </c>
      <c r="G789" s="921">
        <f>INDEX('훈련비용 조정내역표'!$K$10:$K$60,MATCH(F784,'훈련비용 조정내역표'!$B$10:$B$60,0),0)</f>
        <v>0</v>
      </c>
      <c r="H789" s="929"/>
      <c r="I789" s="384" t="s">
        <v>199</v>
      </c>
      <c r="J789" s="923">
        <f>E823</f>
        <v>0</v>
      </c>
      <c r="K789" s="923"/>
      <c r="L789" s="932"/>
      <c r="M789" s="384" t="s">
        <v>199</v>
      </c>
      <c r="N789" s="914">
        <f>L823</f>
        <v>0</v>
      </c>
      <c r="O789" s="914"/>
      <c r="P789" s="373"/>
      <c r="Q789" s="373"/>
      <c r="R789" s="373"/>
      <c r="T789" s="382"/>
    </row>
    <row r="790" spans="1:20" ht="21.6" customHeight="1" thickBot="1" x14ac:dyDescent="0.3">
      <c r="A790" s="371" t="str">
        <f>F784&amp;"수당 등"</f>
        <v>16수당 등</v>
      </c>
      <c r="B790" s="916"/>
      <c r="C790" s="917"/>
      <c r="D790" s="919"/>
      <c r="E790" s="916"/>
      <c r="F790" s="917"/>
      <c r="G790" s="922"/>
      <c r="H790" s="930"/>
      <c r="I790" s="385" t="s">
        <v>245</v>
      </c>
      <c r="J790" s="924">
        <f>E824</f>
        <v>0</v>
      </c>
      <c r="K790" s="924"/>
      <c r="L790" s="933"/>
      <c r="M790" s="385" t="s">
        <v>245</v>
      </c>
      <c r="N790" s="925">
        <f>L824</f>
        <v>0</v>
      </c>
      <c r="O790" s="925"/>
      <c r="P790" s="373"/>
      <c r="Q790" s="373"/>
      <c r="R790" s="373"/>
      <c r="T790" s="382"/>
    </row>
    <row r="791" spans="1:20" ht="21.6" customHeight="1" thickTop="1" thickBot="1" x14ac:dyDescent="0.3">
      <c r="B791" s="883" t="s">
        <v>238</v>
      </c>
      <c r="C791" s="883"/>
      <c r="D791" s="386">
        <f>INDEX('훈련비용 조정내역표'!$L$10:$L$60,MATCH(F784,'훈련비용 조정내역표'!$B$10:$B$60,0),0)</f>
        <v>0</v>
      </c>
      <c r="E791" s="883" t="s">
        <v>239</v>
      </c>
      <c r="F791" s="883"/>
      <c r="G791" s="387">
        <f>INDEX('훈련비용 조정내역표'!$V$10:$V$60,MATCH(F784,'훈련비용 조정내역표'!$B$10:$B$60,0),0)</f>
        <v>0</v>
      </c>
      <c r="H791" s="884" t="s">
        <v>240</v>
      </c>
      <c r="I791" s="884"/>
      <c r="J791" s="388" t="s">
        <v>241</v>
      </c>
      <c r="K791" s="389"/>
      <c r="L791" s="388" t="s">
        <v>242</v>
      </c>
      <c r="M791" s="390"/>
      <c r="N791" s="885"/>
      <c r="O791" s="885"/>
      <c r="P791" s="373"/>
      <c r="Q791" s="373"/>
      <c r="R791" s="373"/>
      <c r="T791" s="382"/>
    </row>
    <row r="792" spans="1:20" ht="21.6" customHeight="1" thickTop="1" x14ac:dyDescent="0.25">
      <c r="B792" s="886" t="s">
        <v>174</v>
      </c>
      <c r="C792" s="889" t="s">
        <v>175</v>
      </c>
      <c r="D792" s="890"/>
      <c r="E792" s="895" t="s">
        <v>251</v>
      </c>
      <c r="F792" s="896"/>
      <c r="G792" s="896"/>
      <c r="H792" s="896"/>
      <c r="I792" s="897" t="s">
        <v>252</v>
      </c>
      <c r="J792" s="898"/>
      <c r="K792" s="899"/>
      <c r="L792" s="906" t="s">
        <v>253</v>
      </c>
      <c r="M792" s="907"/>
      <c r="N792" s="907"/>
      <c r="O792" s="908"/>
      <c r="P792" s="382"/>
    </row>
    <row r="793" spans="1:20" ht="21.6" customHeight="1" x14ac:dyDescent="0.25">
      <c r="B793" s="887"/>
      <c r="C793" s="891"/>
      <c r="D793" s="892"/>
      <c r="E793" s="909" t="s">
        <v>176</v>
      </c>
      <c r="F793" s="911" t="s">
        <v>177</v>
      </c>
      <c r="G793" s="912"/>
      <c r="H793" s="913"/>
      <c r="I793" s="900"/>
      <c r="J793" s="901"/>
      <c r="K793" s="902"/>
      <c r="L793" s="909" t="s">
        <v>176</v>
      </c>
      <c r="M793" s="911" t="s">
        <v>177</v>
      </c>
      <c r="N793" s="912"/>
      <c r="O793" s="913"/>
      <c r="P793" s="382"/>
    </row>
    <row r="794" spans="1:20" ht="21.6" customHeight="1" x14ac:dyDescent="0.25">
      <c r="B794" s="888"/>
      <c r="C794" s="893"/>
      <c r="D794" s="894"/>
      <c r="E794" s="910"/>
      <c r="F794" s="392" t="s">
        <v>134</v>
      </c>
      <c r="G794" s="392" t="s">
        <v>195</v>
      </c>
      <c r="H794" s="392" t="s">
        <v>136</v>
      </c>
      <c r="I794" s="903"/>
      <c r="J794" s="904"/>
      <c r="K794" s="905"/>
      <c r="L794" s="910"/>
      <c r="M794" s="392" t="s">
        <v>134</v>
      </c>
      <c r="N794" s="392" t="s">
        <v>195</v>
      </c>
      <c r="O794" s="392" t="s">
        <v>136</v>
      </c>
      <c r="P794" s="382"/>
    </row>
    <row r="795" spans="1:20" ht="18.600000000000001" customHeight="1" x14ac:dyDescent="0.25">
      <c r="A795" s="451" t="s">
        <v>114</v>
      </c>
      <c r="B795" s="393" t="s">
        <v>114</v>
      </c>
      <c r="C795" s="880" t="s">
        <v>180</v>
      </c>
      <c r="D795" s="878"/>
      <c r="E795" s="613">
        <f>F795*G795*H795</f>
        <v>0</v>
      </c>
      <c r="F795" s="395"/>
      <c r="G795" s="395"/>
      <c r="H795" s="394">
        <f>B786</f>
        <v>0</v>
      </c>
      <c r="I795" s="396">
        <f>L795-E795</f>
        <v>0</v>
      </c>
      <c r="J795" s="397"/>
      <c r="K795" s="398"/>
      <c r="L795" s="613">
        <f>M795*N795*O795</f>
        <v>0</v>
      </c>
      <c r="M795" s="399"/>
      <c r="N795" s="399"/>
      <c r="O795" s="394">
        <f>D786</f>
        <v>0</v>
      </c>
      <c r="P795" s="382"/>
    </row>
    <row r="796" spans="1:20" ht="18.600000000000001" customHeight="1" x14ac:dyDescent="0.25">
      <c r="A796" s="451" t="s">
        <v>164</v>
      </c>
      <c r="B796" s="881" t="s">
        <v>164</v>
      </c>
      <c r="C796" s="876" t="s">
        <v>178</v>
      </c>
      <c r="D796" s="877"/>
      <c r="E796" s="400">
        <f>SUM(E797:E800)</f>
        <v>0</v>
      </c>
      <c r="F796" s="401"/>
      <c r="G796" s="402"/>
      <c r="H796" s="402"/>
      <c r="I796" s="396"/>
      <c r="J796" s="403"/>
      <c r="K796" s="404"/>
      <c r="L796" s="400">
        <f>SUM(L797:L800)</f>
        <v>0</v>
      </c>
      <c r="M796" s="401"/>
      <c r="N796" s="402"/>
      <c r="O796" s="402"/>
      <c r="P796" s="382"/>
    </row>
    <row r="797" spans="1:20" ht="18.600000000000001" customHeight="1" x14ac:dyDescent="0.25">
      <c r="A797" s="451"/>
      <c r="B797" s="881"/>
      <c r="C797" s="874" t="s">
        <v>181</v>
      </c>
      <c r="D797" s="882"/>
      <c r="E797" s="394">
        <f t="shared" ref="E797:E800" si="284">F797*G797*H797</f>
        <v>0</v>
      </c>
      <c r="F797" s="395"/>
      <c r="G797" s="395"/>
      <c r="H797" s="394">
        <f>H795</f>
        <v>0</v>
      </c>
      <c r="I797" s="396">
        <f t="shared" ref="I797:I801" si="285">L797-E797</f>
        <v>0</v>
      </c>
      <c r="J797" s="397"/>
      <c r="K797" s="398"/>
      <c r="L797" s="394">
        <f t="shared" ref="L797:L801" si="286">M797*N797*O797</f>
        <v>0</v>
      </c>
      <c r="M797" s="399"/>
      <c r="N797" s="399"/>
      <c r="O797" s="394">
        <f>O795</f>
        <v>0</v>
      </c>
      <c r="P797" s="382"/>
    </row>
    <row r="798" spans="1:20" ht="18.600000000000001" customHeight="1" x14ac:dyDescent="0.25">
      <c r="A798" s="451"/>
      <c r="B798" s="881"/>
      <c r="C798" s="874" t="s">
        <v>181</v>
      </c>
      <c r="D798" s="882"/>
      <c r="E798" s="394">
        <f t="shared" si="284"/>
        <v>0</v>
      </c>
      <c r="F798" s="395"/>
      <c r="G798" s="395"/>
      <c r="H798" s="394">
        <f>H795</f>
        <v>0</v>
      </c>
      <c r="I798" s="396">
        <f t="shared" si="285"/>
        <v>0</v>
      </c>
      <c r="J798" s="397"/>
      <c r="K798" s="398"/>
      <c r="L798" s="394">
        <f t="shared" si="286"/>
        <v>0</v>
      </c>
      <c r="M798" s="399"/>
      <c r="N798" s="399"/>
      <c r="O798" s="394">
        <f>O795</f>
        <v>0</v>
      </c>
      <c r="P798" s="382"/>
    </row>
    <row r="799" spans="1:20" ht="18.600000000000001" customHeight="1" x14ac:dyDescent="0.25">
      <c r="A799" s="451"/>
      <c r="B799" s="881"/>
      <c r="C799" s="874" t="s">
        <v>182</v>
      </c>
      <c r="D799" s="867"/>
      <c r="E799" s="394">
        <f t="shared" si="284"/>
        <v>0</v>
      </c>
      <c r="F799" s="395"/>
      <c r="G799" s="395"/>
      <c r="H799" s="394">
        <f>H795</f>
        <v>0</v>
      </c>
      <c r="I799" s="396">
        <f t="shared" si="285"/>
        <v>0</v>
      </c>
      <c r="J799" s="397"/>
      <c r="K799" s="398"/>
      <c r="L799" s="394">
        <f t="shared" si="286"/>
        <v>0</v>
      </c>
      <c r="M799" s="399"/>
      <c r="N799" s="399"/>
      <c r="O799" s="394">
        <f>O795</f>
        <v>0</v>
      </c>
      <c r="P799" s="382"/>
    </row>
    <row r="800" spans="1:20" ht="18.600000000000001" customHeight="1" x14ac:dyDescent="0.25">
      <c r="A800" s="451"/>
      <c r="B800" s="881"/>
      <c r="C800" s="874" t="s">
        <v>182</v>
      </c>
      <c r="D800" s="867"/>
      <c r="E800" s="394">
        <f t="shared" si="284"/>
        <v>0</v>
      </c>
      <c r="F800" s="395"/>
      <c r="G800" s="395"/>
      <c r="H800" s="394">
        <f>H795</f>
        <v>0</v>
      </c>
      <c r="I800" s="396">
        <f t="shared" si="285"/>
        <v>0</v>
      </c>
      <c r="J800" s="397"/>
      <c r="K800" s="398"/>
      <c r="L800" s="394">
        <f t="shared" si="286"/>
        <v>0</v>
      </c>
      <c r="M800" s="399"/>
      <c r="N800" s="399"/>
      <c r="O800" s="394">
        <f>O795</f>
        <v>0</v>
      </c>
      <c r="P800" s="382"/>
    </row>
    <row r="801" spans="1:17" ht="18.600000000000001" customHeight="1" x14ac:dyDescent="0.25">
      <c r="A801" s="451" t="s">
        <v>165</v>
      </c>
      <c r="B801" s="405" t="s">
        <v>165</v>
      </c>
      <c r="C801" s="874" t="s">
        <v>183</v>
      </c>
      <c r="D801" s="867"/>
      <c r="E801" s="394">
        <f>F801*G801*H801</f>
        <v>0</v>
      </c>
      <c r="F801" s="395"/>
      <c r="G801" s="395"/>
      <c r="H801" s="394">
        <f>H795</f>
        <v>0</v>
      </c>
      <c r="I801" s="396">
        <f t="shared" si="285"/>
        <v>0</v>
      </c>
      <c r="J801" s="397"/>
      <c r="K801" s="398"/>
      <c r="L801" s="394">
        <f t="shared" si="286"/>
        <v>0</v>
      </c>
      <c r="M801" s="399"/>
      <c r="N801" s="399"/>
      <c r="O801" s="394">
        <f>O795</f>
        <v>0</v>
      </c>
      <c r="P801" s="382"/>
    </row>
    <row r="802" spans="1:17" ht="18.600000000000001" customHeight="1" x14ac:dyDescent="0.25">
      <c r="A802" s="451" t="s">
        <v>166</v>
      </c>
      <c r="B802" s="875" t="s">
        <v>166</v>
      </c>
      <c r="C802" s="876" t="s">
        <v>178</v>
      </c>
      <c r="D802" s="877"/>
      <c r="E802" s="400">
        <f>SUM(E803:E805)</f>
        <v>0</v>
      </c>
      <c r="F802" s="401"/>
      <c r="G802" s="402"/>
      <c r="H802" s="402"/>
      <c r="I802" s="406"/>
      <c r="J802" s="403"/>
      <c r="K802" s="404"/>
      <c r="L802" s="400">
        <f>SUM(L803:L805)</f>
        <v>0</v>
      </c>
      <c r="M802" s="401"/>
      <c r="N802" s="402"/>
      <c r="O802" s="402"/>
      <c r="P802" s="382"/>
    </row>
    <row r="803" spans="1:17" ht="18.600000000000001" customHeight="1" x14ac:dyDescent="0.25">
      <c r="A803" s="451"/>
      <c r="B803" s="879"/>
      <c r="C803" s="866" t="s">
        <v>184</v>
      </c>
      <c r="D803" s="867"/>
      <c r="E803" s="394">
        <f>F803*G803*H803</f>
        <v>0</v>
      </c>
      <c r="F803" s="395"/>
      <c r="G803" s="395"/>
      <c r="H803" s="394">
        <f>H795</f>
        <v>0</v>
      </c>
      <c r="I803" s="396">
        <f t="shared" ref="I803:I806" si="287">L803-E803</f>
        <v>0</v>
      </c>
      <c r="J803" s="397"/>
      <c r="K803" s="398"/>
      <c r="L803" s="394">
        <f t="shared" ref="L803:L806" si="288">M803*N803*O803</f>
        <v>0</v>
      </c>
      <c r="M803" s="399"/>
      <c r="N803" s="399"/>
      <c r="O803" s="394">
        <f>O795</f>
        <v>0</v>
      </c>
      <c r="P803" s="382"/>
    </row>
    <row r="804" spans="1:17" ht="18.600000000000001" customHeight="1" x14ac:dyDescent="0.25">
      <c r="A804" s="451"/>
      <c r="B804" s="879"/>
      <c r="C804" s="866" t="s">
        <v>185</v>
      </c>
      <c r="D804" s="867"/>
      <c r="E804" s="394">
        <f t="shared" ref="E804:E805" si="289">F804*G804*H804</f>
        <v>0</v>
      </c>
      <c r="F804" s="395"/>
      <c r="G804" s="395"/>
      <c r="H804" s="394">
        <f>H795</f>
        <v>0</v>
      </c>
      <c r="I804" s="396">
        <f t="shared" si="287"/>
        <v>0</v>
      </c>
      <c r="J804" s="397"/>
      <c r="K804" s="398"/>
      <c r="L804" s="394">
        <f t="shared" si="288"/>
        <v>0</v>
      </c>
      <c r="M804" s="399"/>
      <c r="N804" s="399"/>
      <c r="O804" s="394">
        <f>O795</f>
        <v>0</v>
      </c>
      <c r="P804" s="382"/>
    </row>
    <row r="805" spans="1:17" ht="18.600000000000001" customHeight="1" x14ac:dyDescent="0.25">
      <c r="A805" s="451"/>
      <c r="B805" s="879"/>
      <c r="C805" s="866" t="s">
        <v>179</v>
      </c>
      <c r="D805" s="867"/>
      <c r="E805" s="394">
        <f t="shared" si="289"/>
        <v>0</v>
      </c>
      <c r="F805" s="395"/>
      <c r="G805" s="395"/>
      <c r="H805" s="394">
        <f>H795</f>
        <v>0</v>
      </c>
      <c r="I805" s="396">
        <f t="shared" si="287"/>
        <v>0</v>
      </c>
      <c r="J805" s="397"/>
      <c r="K805" s="398"/>
      <c r="L805" s="394">
        <f t="shared" si="288"/>
        <v>0</v>
      </c>
      <c r="M805" s="399"/>
      <c r="N805" s="399"/>
      <c r="O805" s="394">
        <f>O795</f>
        <v>0</v>
      </c>
      <c r="P805" s="382"/>
    </row>
    <row r="806" spans="1:17" ht="18.600000000000001" customHeight="1" x14ac:dyDescent="0.25">
      <c r="A806" s="451" t="s">
        <v>167</v>
      </c>
      <c r="B806" s="407" t="s">
        <v>167</v>
      </c>
      <c r="C806" s="874" t="s">
        <v>186</v>
      </c>
      <c r="D806" s="867"/>
      <c r="E806" s="394">
        <f>F806*G806*H806</f>
        <v>0</v>
      </c>
      <c r="F806" s="395"/>
      <c r="G806" s="395"/>
      <c r="H806" s="394">
        <f>H795</f>
        <v>0</v>
      </c>
      <c r="I806" s="396">
        <f t="shared" si="287"/>
        <v>0</v>
      </c>
      <c r="J806" s="397"/>
      <c r="K806" s="398"/>
      <c r="L806" s="394">
        <f t="shared" si="288"/>
        <v>0</v>
      </c>
      <c r="M806" s="399"/>
      <c r="N806" s="399"/>
      <c r="O806" s="394">
        <f>O795</f>
        <v>0</v>
      </c>
      <c r="P806" s="382"/>
    </row>
    <row r="807" spans="1:17" ht="18.600000000000001" customHeight="1" x14ac:dyDescent="0.25">
      <c r="A807" s="451" t="s">
        <v>168</v>
      </c>
      <c r="B807" s="875" t="s">
        <v>168</v>
      </c>
      <c r="C807" s="876" t="s">
        <v>178</v>
      </c>
      <c r="D807" s="877"/>
      <c r="E807" s="400">
        <f>SUM(E808:E810)</f>
        <v>0</v>
      </c>
      <c r="F807" s="401"/>
      <c r="G807" s="402"/>
      <c r="H807" s="402"/>
      <c r="I807" s="406"/>
      <c r="J807" s="403"/>
      <c r="K807" s="404"/>
      <c r="L807" s="400">
        <f>SUM(L808:L810)</f>
        <v>0</v>
      </c>
      <c r="M807" s="401"/>
      <c r="N807" s="402"/>
      <c r="O807" s="402"/>
      <c r="P807" s="382"/>
    </row>
    <row r="808" spans="1:17" ht="18.600000000000001" customHeight="1" x14ac:dyDescent="0.25">
      <c r="A808" s="451"/>
      <c r="B808" s="875"/>
      <c r="C808" s="866" t="s">
        <v>187</v>
      </c>
      <c r="D808" s="867"/>
      <c r="E808" s="394">
        <f t="shared" ref="E808:E810" si="290">F808*G808*H808</f>
        <v>0</v>
      </c>
      <c r="F808" s="395"/>
      <c r="G808" s="395"/>
      <c r="H808" s="394">
        <f>H795</f>
        <v>0</v>
      </c>
      <c r="I808" s="396">
        <f t="shared" ref="I808:I811" si="291">L808-E808</f>
        <v>0</v>
      </c>
      <c r="J808" s="397"/>
      <c r="K808" s="398"/>
      <c r="L808" s="394">
        <f t="shared" ref="L808:L811" si="292">M808*N808*O808</f>
        <v>0</v>
      </c>
      <c r="M808" s="399"/>
      <c r="N808" s="399"/>
      <c r="O808" s="394">
        <f>O795</f>
        <v>0</v>
      </c>
      <c r="P808" s="382"/>
    </row>
    <row r="809" spans="1:17" ht="18.600000000000001" customHeight="1" x14ac:dyDescent="0.25">
      <c r="A809" s="451"/>
      <c r="B809" s="875"/>
      <c r="C809" s="866" t="s">
        <v>188</v>
      </c>
      <c r="D809" s="867"/>
      <c r="E809" s="394">
        <f t="shared" si="290"/>
        <v>0</v>
      </c>
      <c r="F809" s="395"/>
      <c r="G809" s="395"/>
      <c r="H809" s="394">
        <f>H795</f>
        <v>0</v>
      </c>
      <c r="I809" s="396">
        <f t="shared" si="291"/>
        <v>0</v>
      </c>
      <c r="J809" s="397"/>
      <c r="K809" s="398"/>
      <c r="L809" s="394">
        <f t="shared" si="292"/>
        <v>0</v>
      </c>
      <c r="M809" s="399"/>
      <c r="N809" s="399"/>
      <c r="O809" s="394">
        <f>O795</f>
        <v>0</v>
      </c>
      <c r="P809" s="382"/>
    </row>
    <row r="810" spans="1:17" ht="18.600000000000001" customHeight="1" x14ac:dyDescent="0.25">
      <c r="A810" s="451"/>
      <c r="B810" s="875"/>
      <c r="C810" s="866" t="s">
        <v>179</v>
      </c>
      <c r="D810" s="867"/>
      <c r="E810" s="394">
        <f t="shared" si="290"/>
        <v>0</v>
      </c>
      <c r="F810" s="395"/>
      <c r="G810" s="395"/>
      <c r="H810" s="394">
        <f>H795</f>
        <v>0</v>
      </c>
      <c r="I810" s="396">
        <f t="shared" si="291"/>
        <v>0</v>
      </c>
      <c r="J810" s="397"/>
      <c r="K810" s="398"/>
      <c r="L810" s="394">
        <f t="shared" si="292"/>
        <v>0</v>
      </c>
      <c r="M810" s="399"/>
      <c r="N810" s="399"/>
      <c r="O810" s="394">
        <f>O795</f>
        <v>0</v>
      </c>
      <c r="P810" s="382"/>
    </row>
    <row r="811" spans="1:17" ht="18.600000000000001" customHeight="1" x14ac:dyDescent="0.25">
      <c r="A811" s="451" t="s">
        <v>169</v>
      </c>
      <c r="B811" s="405" t="s">
        <v>169</v>
      </c>
      <c r="C811" s="874" t="s">
        <v>189</v>
      </c>
      <c r="D811" s="867"/>
      <c r="E811" s="394">
        <f>F811*G811*H811</f>
        <v>0</v>
      </c>
      <c r="F811" s="395"/>
      <c r="G811" s="395"/>
      <c r="H811" s="394">
        <f>H795</f>
        <v>0</v>
      </c>
      <c r="I811" s="396">
        <f t="shared" si="291"/>
        <v>0</v>
      </c>
      <c r="J811" s="397"/>
      <c r="K811" s="398"/>
      <c r="L811" s="394">
        <f t="shared" si="292"/>
        <v>0</v>
      </c>
      <c r="M811" s="399"/>
      <c r="N811" s="399"/>
      <c r="O811" s="394">
        <f>O795</f>
        <v>0</v>
      </c>
      <c r="P811" s="382"/>
    </row>
    <row r="812" spans="1:17" ht="18.600000000000001" customHeight="1" x14ac:dyDescent="0.25">
      <c r="A812" s="451" t="s">
        <v>170</v>
      </c>
      <c r="B812" s="875" t="s">
        <v>170</v>
      </c>
      <c r="C812" s="876" t="s">
        <v>178</v>
      </c>
      <c r="D812" s="877"/>
      <c r="E812" s="400">
        <f>SUM(E813:E814)</f>
        <v>0</v>
      </c>
      <c r="F812" s="401"/>
      <c r="G812" s="402"/>
      <c r="H812" s="402"/>
      <c r="I812" s="406"/>
      <c r="J812" s="403"/>
      <c r="K812" s="404"/>
      <c r="L812" s="400">
        <f>SUM(L813:L814)</f>
        <v>0</v>
      </c>
      <c r="M812" s="401"/>
      <c r="N812" s="402"/>
      <c r="O812" s="402"/>
      <c r="P812" s="382"/>
    </row>
    <row r="813" spans="1:17" ht="18.600000000000001" customHeight="1" x14ac:dyDescent="0.25">
      <c r="A813" s="451"/>
      <c r="B813" s="878"/>
      <c r="C813" s="874" t="s">
        <v>170</v>
      </c>
      <c r="D813" s="867"/>
      <c r="E813" s="394">
        <f t="shared" ref="E813" si="293">F813*G813*H813</f>
        <v>0</v>
      </c>
      <c r="F813" s="395"/>
      <c r="G813" s="395"/>
      <c r="H813" s="394">
        <f>H795</f>
        <v>0</v>
      </c>
      <c r="I813" s="396">
        <f t="shared" ref="I813:I815" si="294">L813-E813</f>
        <v>0</v>
      </c>
      <c r="J813" s="397"/>
      <c r="K813" s="398"/>
      <c r="L813" s="394">
        <f t="shared" ref="L813:L815" si="295">M813*N813*O813</f>
        <v>0</v>
      </c>
      <c r="M813" s="399"/>
      <c r="N813" s="399"/>
      <c r="O813" s="394">
        <f>O795</f>
        <v>0</v>
      </c>
      <c r="P813" s="382"/>
    </row>
    <row r="814" spans="1:17" ht="18.600000000000001" customHeight="1" x14ac:dyDescent="0.25">
      <c r="A814" s="451"/>
      <c r="B814" s="878"/>
      <c r="C814" s="874" t="s">
        <v>190</v>
      </c>
      <c r="D814" s="867"/>
      <c r="E814" s="394">
        <f>F814*G814*H814</f>
        <v>0</v>
      </c>
      <c r="F814" s="395"/>
      <c r="G814" s="395"/>
      <c r="H814" s="394">
        <f>H795</f>
        <v>0</v>
      </c>
      <c r="I814" s="396">
        <f t="shared" si="294"/>
        <v>0</v>
      </c>
      <c r="J814" s="397"/>
      <c r="K814" s="398"/>
      <c r="L814" s="394">
        <f t="shared" si="295"/>
        <v>0</v>
      </c>
      <c r="M814" s="399"/>
      <c r="N814" s="399"/>
      <c r="O814" s="394">
        <f>O795</f>
        <v>0</v>
      </c>
      <c r="P814" s="382"/>
    </row>
    <row r="815" spans="1:17" ht="18.600000000000001" customHeight="1" x14ac:dyDescent="0.25">
      <c r="A815" s="451" t="s">
        <v>171</v>
      </c>
      <c r="B815" s="405" t="s">
        <v>171</v>
      </c>
      <c r="C815" s="874" t="s">
        <v>191</v>
      </c>
      <c r="D815" s="867"/>
      <c r="E815" s="394">
        <f>F815*G815*H815</f>
        <v>0</v>
      </c>
      <c r="F815" s="395"/>
      <c r="G815" s="395"/>
      <c r="H815" s="394">
        <f>H795</f>
        <v>0</v>
      </c>
      <c r="I815" s="396">
        <f t="shared" si="294"/>
        <v>0</v>
      </c>
      <c r="J815" s="397"/>
      <c r="K815" s="398"/>
      <c r="L815" s="394">
        <f t="shared" si="295"/>
        <v>0</v>
      </c>
      <c r="M815" s="399"/>
      <c r="N815" s="399"/>
      <c r="O815" s="394">
        <f>O795</f>
        <v>0</v>
      </c>
      <c r="P815" s="382"/>
      <c r="Q815" s="371" t="s">
        <v>256</v>
      </c>
    </row>
    <row r="816" spans="1:17" ht="18.600000000000001" customHeight="1" x14ac:dyDescent="0.25">
      <c r="A816" s="451" t="s">
        <v>172</v>
      </c>
      <c r="B816" s="875" t="s">
        <v>172</v>
      </c>
      <c r="C816" s="876" t="s">
        <v>178</v>
      </c>
      <c r="D816" s="877"/>
      <c r="E816" s="400">
        <f>SUM(E817:E819)</f>
        <v>0</v>
      </c>
      <c r="F816" s="401"/>
      <c r="G816" s="402"/>
      <c r="H816" s="402"/>
      <c r="I816" s="406"/>
      <c r="J816" s="403"/>
      <c r="K816" s="404"/>
      <c r="L816" s="400">
        <f>SUM(L817:L819)</f>
        <v>0</v>
      </c>
      <c r="M816" s="401"/>
      <c r="N816" s="402"/>
      <c r="O816" s="402"/>
      <c r="P816" s="382"/>
    </row>
    <row r="817" spans="1:16" ht="18.600000000000001" customHeight="1" x14ac:dyDescent="0.25">
      <c r="A817" s="451"/>
      <c r="B817" s="875"/>
      <c r="C817" s="866" t="s">
        <v>192</v>
      </c>
      <c r="D817" s="867"/>
      <c r="E817" s="394">
        <f t="shared" ref="E817:E819" si="296">F817*G817*H817</f>
        <v>0</v>
      </c>
      <c r="F817" s="395"/>
      <c r="G817" s="395"/>
      <c r="H817" s="394">
        <f>H795</f>
        <v>0</v>
      </c>
      <c r="I817" s="396">
        <f t="shared" ref="I817:I820" si="297">L817-E817</f>
        <v>0</v>
      </c>
      <c r="J817" s="397"/>
      <c r="K817" s="398"/>
      <c r="L817" s="394">
        <f t="shared" ref="L817:L820" si="298">M817*N817*O817</f>
        <v>0</v>
      </c>
      <c r="M817" s="399"/>
      <c r="N817" s="399"/>
      <c r="O817" s="394">
        <f>O795</f>
        <v>0</v>
      </c>
      <c r="P817" s="382"/>
    </row>
    <row r="818" spans="1:16" ht="18.600000000000001" customHeight="1" x14ac:dyDescent="0.25">
      <c r="A818" s="451"/>
      <c r="B818" s="875"/>
      <c r="C818" s="866" t="s">
        <v>193</v>
      </c>
      <c r="D818" s="867"/>
      <c r="E818" s="394">
        <f t="shared" si="296"/>
        <v>0</v>
      </c>
      <c r="F818" s="395"/>
      <c r="G818" s="395"/>
      <c r="H818" s="394">
        <f>H795</f>
        <v>0</v>
      </c>
      <c r="I818" s="396">
        <f t="shared" si="297"/>
        <v>0</v>
      </c>
      <c r="J818" s="397"/>
      <c r="K818" s="398"/>
      <c r="L818" s="394">
        <f t="shared" si="298"/>
        <v>0</v>
      </c>
      <c r="M818" s="399"/>
      <c r="N818" s="399"/>
      <c r="O818" s="394">
        <f>O795</f>
        <v>0</v>
      </c>
      <c r="P818" s="382"/>
    </row>
    <row r="819" spans="1:16" ht="18.600000000000001" customHeight="1" x14ac:dyDescent="0.25">
      <c r="A819" s="451"/>
      <c r="B819" s="875"/>
      <c r="C819" s="866" t="s">
        <v>179</v>
      </c>
      <c r="D819" s="867"/>
      <c r="E819" s="394">
        <f t="shared" si="296"/>
        <v>0</v>
      </c>
      <c r="F819" s="395"/>
      <c r="G819" s="395"/>
      <c r="H819" s="394">
        <f>H795</f>
        <v>0</v>
      </c>
      <c r="I819" s="396">
        <f t="shared" si="297"/>
        <v>0</v>
      </c>
      <c r="J819" s="397"/>
      <c r="K819" s="398"/>
      <c r="L819" s="394">
        <f t="shared" si="298"/>
        <v>0</v>
      </c>
      <c r="M819" s="399"/>
      <c r="N819" s="399"/>
      <c r="O819" s="394">
        <f>O795</f>
        <v>0</v>
      </c>
      <c r="P819" s="382"/>
    </row>
    <row r="820" spans="1:16" ht="18.600000000000001" customHeight="1" x14ac:dyDescent="0.25">
      <c r="A820" s="451" t="s">
        <v>173</v>
      </c>
      <c r="B820" s="405" t="s">
        <v>173</v>
      </c>
      <c r="C820" s="866" t="s">
        <v>194</v>
      </c>
      <c r="D820" s="867"/>
      <c r="E820" s="394">
        <f>F820*G820*H820</f>
        <v>0</v>
      </c>
      <c r="F820" s="395"/>
      <c r="G820" s="395"/>
      <c r="H820" s="394">
        <f>H795</f>
        <v>0</v>
      </c>
      <c r="I820" s="396">
        <f t="shared" si="297"/>
        <v>0</v>
      </c>
      <c r="J820" s="397"/>
      <c r="K820" s="398"/>
      <c r="L820" s="394">
        <f t="shared" si="298"/>
        <v>0</v>
      </c>
      <c r="M820" s="399"/>
      <c r="N820" s="399"/>
      <c r="O820" s="394">
        <f>O795</f>
        <v>0</v>
      </c>
      <c r="P820" s="382"/>
    </row>
    <row r="821" spans="1:16" s="415" customFormat="1" ht="18.600000000000001" customHeight="1" x14ac:dyDescent="0.25">
      <c r="B821" s="868" t="s">
        <v>196</v>
      </c>
      <c r="C821" s="869"/>
      <c r="D821" s="870"/>
      <c r="E821" s="408">
        <f>SUM(E795,E796,E801,E802,E806,E807,E811,E812,E815,E816,E820)</f>
        <v>0</v>
      </c>
      <c r="F821" s="401"/>
      <c r="G821" s="409"/>
      <c r="H821" s="410"/>
      <c r="I821" s="411"/>
      <c r="J821" s="412"/>
      <c r="K821" s="413"/>
      <c r="L821" s="408">
        <f>SUM(L795,L796,L801,L802,L806,L807,L811,L812,L815,L816,L820)</f>
        <v>0</v>
      </c>
      <c r="M821" s="401"/>
      <c r="N821" s="409"/>
      <c r="O821" s="410"/>
      <c r="P821" s="414"/>
    </row>
    <row r="822" spans="1:16" ht="16.8" customHeight="1" outlineLevel="1" x14ac:dyDescent="0.25">
      <c r="B822" s="871" t="s">
        <v>264</v>
      </c>
      <c r="C822" s="872" t="s">
        <v>201</v>
      </c>
      <c r="D822" s="873"/>
      <c r="E822" s="416">
        <f t="shared" ref="E822" si="299">F822*G822*H822</f>
        <v>0</v>
      </c>
      <c r="F822" s="417"/>
      <c r="G822" s="417"/>
      <c r="H822" s="394">
        <f>H795</f>
        <v>0</v>
      </c>
      <c r="I822" s="396">
        <f t="shared" ref="I822:I824" si="300">L822-E822</f>
        <v>0</v>
      </c>
      <c r="J822" s="397"/>
      <c r="K822" s="398"/>
      <c r="L822" s="394">
        <f t="shared" ref="L822:L824" si="301">M822*N822*O822</f>
        <v>0</v>
      </c>
      <c r="M822" s="399"/>
      <c r="N822" s="399"/>
      <c r="O822" s="394">
        <f>O795</f>
        <v>0</v>
      </c>
      <c r="P822" s="382"/>
    </row>
    <row r="823" spans="1:16" ht="16.8" customHeight="1" outlineLevel="1" x14ac:dyDescent="0.25">
      <c r="B823" s="871"/>
      <c r="C823" s="872" t="s">
        <v>200</v>
      </c>
      <c r="D823" s="873"/>
      <c r="E823" s="416">
        <f>F823*G823*H823</f>
        <v>0</v>
      </c>
      <c r="F823" s="417"/>
      <c r="G823" s="417"/>
      <c r="H823" s="394">
        <f>H795</f>
        <v>0</v>
      </c>
      <c r="I823" s="396">
        <f t="shared" si="300"/>
        <v>0</v>
      </c>
      <c r="J823" s="397"/>
      <c r="K823" s="398"/>
      <c r="L823" s="394">
        <f t="shared" si="301"/>
        <v>0</v>
      </c>
      <c r="M823" s="399"/>
      <c r="N823" s="399"/>
      <c r="O823" s="394">
        <f>O795</f>
        <v>0</v>
      </c>
      <c r="P823" s="382"/>
    </row>
    <row r="824" spans="1:16" ht="16.8" customHeight="1" outlineLevel="1" x14ac:dyDescent="0.25">
      <c r="B824" s="871"/>
      <c r="C824" s="872" t="s">
        <v>197</v>
      </c>
      <c r="D824" s="873"/>
      <c r="E824" s="416">
        <f t="shared" ref="E824" si="302">F824*G824*H824</f>
        <v>0</v>
      </c>
      <c r="F824" s="417"/>
      <c r="G824" s="417"/>
      <c r="H824" s="394">
        <f>H795</f>
        <v>0</v>
      </c>
      <c r="I824" s="396">
        <f t="shared" si="300"/>
        <v>0</v>
      </c>
      <c r="J824" s="397"/>
      <c r="K824" s="398"/>
      <c r="L824" s="394">
        <f t="shared" si="301"/>
        <v>0</v>
      </c>
      <c r="M824" s="399"/>
      <c r="N824" s="399"/>
      <c r="O824" s="394">
        <f>O795</f>
        <v>0</v>
      </c>
      <c r="P824" s="382"/>
    </row>
    <row r="825" spans="1:16" s="415" customFormat="1" ht="18.600000000000001" customHeight="1" outlineLevel="1" thickBot="1" x14ac:dyDescent="0.3">
      <c r="B825" s="860" t="s">
        <v>265</v>
      </c>
      <c r="C825" s="861"/>
      <c r="D825" s="862"/>
      <c r="E825" s="418">
        <f>SUM(E822:E824)</f>
        <v>0</v>
      </c>
      <c r="F825" s="419"/>
      <c r="G825" s="420"/>
      <c r="H825" s="421"/>
      <c r="I825" s="422"/>
      <c r="J825" s="423"/>
      <c r="K825" s="424"/>
      <c r="L825" s="418">
        <f>SUM(L822:L824)</f>
        <v>0</v>
      </c>
      <c r="M825" s="419"/>
      <c r="N825" s="420"/>
      <c r="O825" s="421"/>
      <c r="P825" s="414"/>
    </row>
    <row r="826" spans="1:16" ht="21" customHeight="1" thickBot="1" x14ac:dyDescent="0.3">
      <c r="B826" s="863" t="s">
        <v>254</v>
      </c>
      <c r="C826" s="864"/>
      <c r="D826" s="865" t="s">
        <v>255</v>
      </c>
      <c r="E826" s="857"/>
      <c r="F826" s="857"/>
      <c r="G826" s="857"/>
      <c r="H826" s="857"/>
      <c r="I826" s="857"/>
      <c r="J826" s="857"/>
      <c r="K826" s="857"/>
      <c r="L826" s="858"/>
      <c r="M826" s="858"/>
      <c r="N826" s="858"/>
      <c r="O826" s="859"/>
      <c r="P826" s="382"/>
    </row>
    <row r="827" spans="1:16" outlineLevel="1" x14ac:dyDescent="0.25">
      <c r="B827" s="303" t="s">
        <v>266</v>
      </c>
      <c r="E827" s="425">
        <f>(E821-E820)*0.05</f>
        <v>0</v>
      </c>
      <c r="F827" s="303"/>
      <c r="G827" s="303"/>
      <c r="H827" s="426"/>
      <c r="L827" s="425">
        <f>(L821-L820)*0.05</f>
        <v>0</v>
      </c>
      <c r="P827" s="382"/>
    </row>
    <row r="828" spans="1:16" outlineLevel="1" x14ac:dyDescent="0.25">
      <c r="B828" s="303"/>
      <c r="E828" s="427" t="str">
        <f>IF(E820&lt;=E827,"O.K","Review")</f>
        <v>O.K</v>
      </c>
      <c r="F828" s="303"/>
      <c r="G828" s="303"/>
      <c r="L828" s="427" t="str">
        <f>IF(L820&lt;=L827,"O.K","Review")</f>
        <v>O.K</v>
      </c>
      <c r="P828" s="382"/>
    </row>
    <row r="829" spans="1:16" x14ac:dyDescent="0.25">
      <c r="B829" s="303"/>
      <c r="E829" s="427"/>
      <c r="F829" s="303"/>
      <c r="G829" s="303"/>
      <c r="L829" s="427"/>
      <c r="P829" s="382"/>
    </row>
    <row r="830" spans="1:16" s="428" customFormat="1" ht="25.5" customHeight="1" outlineLevel="1" x14ac:dyDescent="0.25">
      <c r="B830" s="429" t="str">
        <f>정부지원금!$B$29</f>
        <v>성명 :                  (서명)</v>
      </c>
      <c r="C830" s="429"/>
      <c r="E830" s="429" t="str">
        <f>정부지원금!$E$29</f>
        <v>성명 :                  (서명)</v>
      </c>
      <c r="F830" s="430"/>
      <c r="H830" s="429" t="str">
        <f>정부지원금!$G$29</f>
        <v>성명 :                  (서명)</v>
      </c>
      <c r="K830" s="430" t="str">
        <f>정부지원금!$I$29</f>
        <v>성명 :                  (서명)</v>
      </c>
      <c r="N830" s="430" t="str">
        <f>정부지원금!$K$29</f>
        <v>성명 :                  (서명)</v>
      </c>
      <c r="P830" s="382"/>
    </row>
    <row r="831" spans="1:16" s="428" customFormat="1" ht="25.5" customHeight="1" outlineLevel="1" x14ac:dyDescent="0.25">
      <c r="B831" s="429" t="str">
        <f>정부지원금!$B$30</f>
        <v>성명 :                  (서명)</v>
      </c>
      <c r="C831" s="429"/>
      <c r="E831" s="429" t="str">
        <f>정부지원금!$E$30</f>
        <v>성명 :                  (서명)</v>
      </c>
      <c r="F831" s="430"/>
      <c r="H831" s="429" t="str">
        <f>정부지원금!$G$30</f>
        <v>성명 :                  (서명)</v>
      </c>
      <c r="K831" s="430" t="str">
        <f>정부지원금!$I$30</f>
        <v>성명 :                  (서명)</v>
      </c>
      <c r="N831" s="430" t="str">
        <f>정부지원금!$K$30</f>
        <v>성명 :                  (서명)</v>
      </c>
      <c r="P831" s="382"/>
    </row>
    <row r="833" spans="1:20" ht="43.5" customHeight="1" x14ac:dyDescent="0.25">
      <c r="B833" s="372" t="s">
        <v>262</v>
      </c>
      <c r="C833" s="373"/>
      <c r="D833" s="373"/>
      <c r="E833" s="373"/>
      <c r="F833" s="373"/>
      <c r="G833" s="373"/>
      <c r="H833" s="373"/>
      <c r="I833" s="373"/>
      <c r="J833" s="373"/>
      <c r="K833" s="373"/>
      <c r="L833" s="373"/>
      <c r="M833" s="373"/>
      <c r="N833" s="373"/>
      <c r="O833" s="373"/>
      <c r="P833" s="373"/>
      <c r="Q833" s="373"/>
      <c r="R833" s="373"/>
    </row>
    <row r="834" spans="1:20" ht="21.6" customHeight="1" x14ac:dyDescent="0.25">
      <c r="B834" s="942" t="str">
        <f>INDEX('훈련비용 조정내역표'!$C$10:$C$60,MATCH(F836,'훈련비용 조정내역표'!$B$10:$B$60,0),0)</f>
        <v>승인</v>
      </c>
      <c r="C834" s="942"/>
      <c r="D834" s="374"/>
      <c r="E834" s="375"/>
      <c r="F834" s="375"/>
      <c r="G834" s="376"/>
      <c r="H834" s="383" t="s">
        <v>247</v>
      </c>
      <c r="I834" s="378">
        <f>INDEX('훈련비용 조정내역표'!$G$10:$G$60,MATCH(F836,'훈련비용 조정내역표'!$B$10:$B$60,0),0)</f>
        <v>0</v>
      </c>
      <c r="J834" s="383" t="s">
        <v>248</v>
      </c>
      <c r="K834" s="605">
        <f>INT(IFERROR($J839/($B838*$E838*$B841),))</f>
        <v>0</v>
      </c>
      <c r="L834" s="435" t="e">
        <f>K834/$I834</f>
        <v>#DIV/0!</v>
      </c>
      <c r="M834" s="436" t="s">
        <v>249</v>
      </c>
      <c r="N834" s="605">
        <f>INT(IFERROR($N839/($D838*$G838*$D841),))</f>
        <v>0</v>
      </c>
      <c r="O834" s="435" t="e">
        <f>N834/$I834</f>
        <v>#DIV/0!</v>
      </c>
      <c r="P834" s="373"/>
      <c r="Q834" s="373"/>
      <c r="R834" s="373"/>
    </row>
    <row r="835" spans="1:20" ht="21.6" customHeight="1" x14ac:dyDescent="0.25">
      <c r="B835" s="379" t="s">
        <v>229</v>
      </c>
      <c r="C835" s="881" t="s">
        <v>230</v>
      </c>
      <c r="D835" s="881"/>
      <c r="E835" s="881"/>
      <c r="F835" s="377" t="s">
        <v>231</v>
      </c>
      <c r="G835" s="380" t="s">
        <v>233</v>
      </c>
      <c r="H835" s="943" t="s">
        <v>250</v>
      </c>
      <c r="I835" s="944"/>
      <c r="J835" s="944"/>
      <c r="K835" s="944"/>
      <c r="L835" s="944"/>
      <c r="M835" s="944"/>
      <c r="N835" s="944"/>
      <c r="O835" s="945"/>
      <c r="P835" s="373"/>
      <c r="Q835" s="373"/>
      <c r="R835" s="373"/>
    </row>
    <row r="836" spans="1:20" ht="21.6" customHeight="1" thickBot="1" x14ac:dyDescent="0.3">
      <c r="B836" s="636" t="str">
        <f>일반사항!$E$6</f>
        <v>부산</v>
      </c>
      <c r="C836" s="937">
        <f>일반사항!$E$7</f>
        <v>0</v>
      </c>
      <c r="D836" s="937"/>
      <c r="E836" s="937"/>
      <c r="F836" s="665">
        <f>'훈련비용 조정내역표'!$B$26</f>
        <v>17</v>
      </c>
      <c r="G836" s="381">
        <f>INDEX('훈련비용 조정내역표'!$H$10:$H$60,MATCH(F836,'훈련비용 조정내역표'!$B$10:$B$60,0),0)</f>
        <v>0</v>
      </c>
      <c r="H836" s="937">
        <f>INDEX('훈련비용 조정내역표'!$D$10:$D$60,MATCH(F836,'훈련비용 조정내역표'!$B$10:$B$60,0),0)</f>
        <v>0</v>
      </c>
      <c r="I836" s="937"/>
      <c r="J836" s="937"/>
      <c r="K836" s="937"/>
      <c r="L836" s="434" t="str">
        <f>IF(E838=G838,"◯ 적합","◯ 변경")</f>
        <v>◯ 적합</v>
      </c>
      <c r="M836" s="938">
        <f>INDEX('훈련비용 조정내역표'!$E$10:$E$60,MATCH(F836,'훈련비용 조정내역표'!$B$10:$B$60,0),0)</f>
        <v>0</v>
      </c>
      <c r="N836" s="938"/>
      <c r="O836" s="938"/>
      <c r="P836" s="373"/>
      <c r="Q836" s="373"/>
      <c r="R836" s="373"/>
    </row>
    <row r="837" spans="1:20" ht="21.6" customHeight="1" thickTop="1" x14ac:dyDescent="0.25">
      <c r="B837" s="939" t="s">
        <v>106</v>
      </c>
      <c r="C837" s="939"/>
      <c r="D837" s="939"/>
      <c r="E837" s="939" t="s">
        <v>163</v>
      </c>
      <c r="F837" s="939"/>
      <c r="G837" s="940"/>
      <c r="H837" s="941" t="s">
        <v>243</v>
      </c>
      <c r="I837" s="939"/>
      <c r="J837" s="939"/>
      <c r="K837" s="939"/>
      <c r="L837" s="939" t="s">
        <v>246</v>
      </c>
      <c r="M837" s="939"/>
      <c r="N837" s="939"/>
      <c r="O837" s="939"/>
      <c r="P837" s="373"/>
      <c r="Q837" s="373"/>
      <c r="R837" s="373"/>
      <c r="T837" s="382"/>
    </row>
    <row r="838" spans="1:20" ht="21.6" customHeight="1" x14ac:dyDescent="0.25">
      <c r="B838" s="915">
        <f>INDEX('훈련비용 조정내역표'!$O$10:$O$60,MATCH(F836,'훈련비용 조정내역표'!$B$10:$B$60,0),0)</f>
        <v>0</v>
      </c>
      <c r="C838" s="917" t="str">
        <f>IF(B838=D838,"◯ 적합","◯ 변경")</f>
        <v>◯ 적합</v>
      </c>
      <c r="D838" s="918">
        <f>INDEX('훈련비용 조정내역표'!$Y$10:$Y$60,MATCH(F836,'훈련비용 조정내역표'!$B$10:$B$60,0),0)</f>
        <v>0</v>
      </c>
      <c r="E838" s="915">
        <f>INDEX('훈련비용 조정내역표'!$N$10:$N$60,MATCH(F836,'훈련비용 조정내역표'!$B$10:$B$60,0),0)</f>
        <v>0</v>
      </c>
      <c r="F838" s="917" t="str">
        <f>IF(E838=G838,"◯ 적합","◯ 변경")</f>
        <v>◯ 적합</v>
      </c>
      <c r="G838" s="921">
        <f>INDEX('훈련비용 조정내역표'!$X$10:$X$60,MATCH(F836,'훈련비용 조정내역표'!$B$10:$B$60,0),0)</f>
        <v>0</v>
      </c>
      <c r="H838" s="934" t="s">
        <v>36</v>
      </c>
      <c r="I838" s="926"/>
      <c r="J838" s="935">
        <f>J839+J840+J841+J842</f>
        <v>0</v>
      </c>
      <c r="K838" s="935"/>
      <c r="L838" s="926" t="s">
        <v>36</v>
      </c>
      <c r="M838" s="926"/>
      <c r="N838" s="935">
        <f>N839+N840+N841+N842</f>
        <v>0</v>
      </c>
      <c r="O838" s="935"/>
      <c r="P838" s="373"/>
      <c r="Q838" s="373"/>
      <c r="R838" s="373"/>
      <c r="T838" s="382"/>
    </row>
    <row r="839" spans="1:20" ht="21.6" customHeight="1" x14ac:dyDescent="0.25">
      <c r="A839" s="371" t="str">
        <f>F836&amp;"훈련비금액"</f>
        <v>17훈련비금액</v>
      </c>
      <c r="B839" s="915"/>
      <c r="C839" s="917"/>
      <c r="D839" s="918"/>
      <c r="E839" s="915"/>
      <c r="F839" s="917"/>
      <c r="G839" s="921"/>
      <c r="H839" s="929" t="s">
        <v>263</v>
      </c>
      <c r="I839" s="932"/>
      <c r="J839" s="936">
        <f>E873</f>
        <v>0</v>
      </c>
      <c r="K839" s="936"/>
      <c r="L839" s="932" t="s">
        <v>263</v>
      </c>
      <c r="M839" s="932"/>
      <c r="N839" s="936">
        <f>L873</f>
        <v>0</v>
      </c>
      <c r="O839" s="936"/>
      <c r="P839" s="373"/>
      <c r="Q839" s="373"/>
      <c r="R839" s="373"/>
      <c r="T839" s="382"/>
    </row>
    <row r="840" spans="1:20" ht="21.6" customHeight="1" x14ac:dyDescent="0.25">
      <c r="A840" s="371" t="str">
        <f>F836&amp;"숙식비"</f>
        <v>17숙식비</v>
      </c>
      <c r="B840" s="926" t="s">
        <v>236</v>
      </c>
      <c r="C840" s="926"/>
      <c r="D840" s="926"/>
      <c r="E840" s="926" t="s">
        <v>237</v>
      </c>
      <c r="F840" s="926"/>
      <c r="G840" s="927"/>
      <c r="H840" s="928" t="s">
        <v>342</v>
      </c>
      <c r="I840" s="384" t="s">
        <v>244</v>
      </c>
      <c r="J840" s="923">
        <f>E874</f>
        <v>0</v>
      </c>
      <c r="K840" s="923"/>
      <c r="L840" s="931" t="s">
        <v>342</v>
      </c>
      <c r="M840" s="384" t="s">
        <v>244</v>
      </c>
      <c r="N840" s="914">
        <f>L874</f>
        <v>0</v>
      </c>
      <c r="O840" s="914"/>
      <c r="P840" s="373"/>
      <c r="Q840" s="373"/>
      <c r="R840" s="373"/>
      <c r="T840" s="382"/>
    </row>
    <row r="841" spans="1:20" ht="21.6" customHeight="1" x14ac:dyDescent="0.25">
      <c r="A841" s="371" t="str">
        <f>F836&amp;"식비"</f>
        <v>17식비</v>
      </c>
      <c r="B841" s="915">
        <f>INDEX('훈련비용 조정내역표'!$M$10:$M$60,MATCH(F836,'훈련비용 조정내역표'!$B$10:$B$60,0),0)</f>
        <v>0</v>
      </c>
      <c r="C841" s="917" t="str">
        <f>IF(B841=D841,"◯ 적합","◯ 변경")</f>
        <v>◯ 적합</v>
      </c>
      <c r="D841" s="918">
        <f>INDEX('훈련비용 조정내역표'!$W$10:$W$60,MATCH(F836,'훈련비용 조정내역표'!$B$10:$B$60,0),0)</f>
        <v>0</v>
      </c>
      <c r="E841" s="920">
        <f>INDEX('훈련비용 조정내역표'!$J$10:$J$60,MATCH(F836,'훈련비용 조정내역표'!$B$10:$B$60,0),0)</f>
        <v>0</v>
      </c>
      <c r="F841" s="917" t="str">
        <f>IF(E841=G841,"◯ 적합","◯ 변경")</f>
        <v>◯ 적합</v>
      </c>
      <c r="G841" s="921">
        <f>INDEX('훈련비용 조정내역표'!$K$10:$K$60,MATCH(F836,'훈련비용 조정내역표'!$B$10:$B$60,0),0)</f>
        <v>0</v>
      </c>
      <c r="H841" s="929"/>
      <c r="I841" s="384" t="s">
        <v>199</v>
      </c>
      <c r="J841" s="923">
        <f>E875</f>
        <v>0</v>
      </c>
      <c r="K841" s="923"/>
      <c r="L841" s="932"/>
      <c r="M841" s="384" t="s">
        <v>199</v>
      </c>
      <c r="N841" s="914">
        <f>L875</f>
        <v>0</v>
      </c>
      <c r="O841" s="914"/>
      <c r="P841" s="373"/>
      <c r="Q841" s="373"/>
      <c r="R841" s="373"/>
      <c r="T841" s="382"/>
    </row>
    <row r="842" spans="1:20" ht="21.6" customHeight="1" thickBot="1" x14ac:dyDescent="0.3">
      <c r="A842" s="371" t="str">
        <f>F836&amp;"수당 등"</f>
        <v>17수당 등</v>
      </c>
      <c r="B842" s="916"/>
      <c r="C842" s="917"/>
      <c r="D842" s="919"/>
      <c r="E842" s="916"/>
      <c r="F842" s="917"/>
      <c r="G842" s="922"/>
      <c r="H842" s="930"/>
      <c r="I842" s="385" t="s">
        <v>245</v>
      </c>
      <c r="J842" s="924">
        <f>E876</f>
        <v>0</v>
      </c>
      <c r="K842" s="924"/>
      <c r="L842" s="933"/>
      <c r="M842" s="385" t="s">
        <v>245</v>
      </c>
      <c r="N842" s="925">
        <f>L876</f>
        <v>0</v>
      </c>
      <c r="O842" s="925"/>
      <c r="P842" s="373"/>
      <c r="Q842" s="373"/>
      <c r="R842" s="373"/>
      <c r="T842" s="382"/>
    </row>
    <row r="843" spans="1:20" ht="21.6" customHeight="1" thickTop="1" thickBot="1" x14ac:dyDescent="0.3">
      <c r="B843" s="883" t="s">
        <v>238</v>
      </c>
      <c r="C843" s="883"/>
      <c r="D843" s="386">
        <f>INDEX('훈련비용 조정내역표'!$L$10:$L$60,MATCH(F836,'훈련비용 조정내역표'!$B$10:$B$60,0),0)</f>
        <v>0</v>
      </c>
      <c r="E843" s="883" t="s">
        <v>239</v>
      </c>
      <c r="F843" s="883"/>
      <c r="G843" s="387">
        <f>INDEX('훈련비용 조정내역표'!$V$10:$V$60,MATCH(F836,'훈련비용 조정내역표'!$B$10:$B$60,0),0)</f>
        <v>0</v>
      </c>
      <c r="H843" s="884" t="s">
        <v>240</v>
      </c>
      <c r="I843" s="884"/>
      <c r="J843" s="388" t="s">
        <v>241</v>
      </c>
      <c r="K843" s="389"/>
      <c r="L843" s="388" t="s">
        <v>242</v>
      </c>
      <c r="M843" s="390"/>
      <c r="N843" s="885"/>
      <c r="O843" s="885"/>
      <c r="P843" s="373"/>
      <c r="Q843" s="373"/>
      <c r="R843" s="373"/>
      <c r="T843" s="382"/>
    </row>
    <row r="844" spans="1:20" ht="21.6" customHeight="1" thickTop="1" x14ac:dyDescent="0.25">
      <c r="B844" s="886" t="s">
        <v>174</v>
      </c>
      <c r="C844" s="889" t="s">
        <v>175</v>
      </c>
      <c r="D844" s="890"/>
      <c r="E844" s="895" t="s">
        <v>251</v>
      </c>
      <c r="F844" s="896"/>
      <c r="G844" s="896"/>
      <c r="H844" s="896"/>
      <c r="I844" s="897" t="s">
        <v>252</v>
      </c>
      <c r="J844" s="898"/>
      <c r="K844" s="899"/>
      <c r="L844" s="906" t="s">
        <v>253</v>
      </c>
      <c r="M844" s="907"/>
      <c r="N844" s="907"/>
      <c r="O844" s="908"/>
      <c r="P844" s="382"/>
    </row>
    <row r="845" spans="1:20" ht="21.6" customHeight="1" x14ac:dyDescent="0.25">
      <c r="B845" s="887"/>
      <c r="C845" s="891"/>
      <c r="D845" s="892"/>
      <c r="E845" s="909" t="s">
        <v>176</v>
      </c>
      <c r="F845" s="911" t="s">
        <v>177</v>
      </c>
      <c r="G845" s="912"/>
      <c r="H845" s="913"/>
      <c r="I845" s="900"/>
      <c r="J845" s="901"/>
      <c r="K845" s="902"/>
      <c r="L845" s="909" t="s">
        <v>176</v>
      </c>
      <c r="M845" s="911" t="s">
        <v>177</v>
      </c>
      <c r="N845" s="912"/>
      <c r="O845" s="913"/>
      <c r="P845" s="382"/>
    </row>
    <row r="846" spans="1:20" ht="21.6" customHeight="1" x14ac:dyDescent="0.25">
      <c r="B846" s="888"/>
      <c r="C846" s="893"/>
      <c r="D846" s="894"/>
      <c r="E846" s="910"/>
      <c r="F846" s="392" t="s">
        <v>134</v>
      </c>
      <c r="G846" s="392" t="s">
        <v>195</v>
      </c>
      <c r="H846" s="392" t="s">
        <v>136</v>
      </c>
      <c r="I846" s="903"/>
      <c r="J846" s="904"/>
      <c r="K846" s="905"/>
      <c r="L846" s="910"/>
      <c r="M846" s="392" t="s">
        <v>134</v>
      </c>
      <c r="N846" s="392" t="s">
        <v>195</v>
      </c>
      <c r="O846" s="392" t="s">
        <v>136</v>
      </c>
      <c r="P846" s="382"/>
    </row>
    <row r="847" spans="1:20" ht="18.600000000000001" customHeight="1" x14ac:dyDescent="0.25">
      <c r="A847" s="451" t="s">
        <v>114</v>
      </c>
      <c r="B847" s="393" t="s">
        <v>114</v>
      </c>
      <c r="C847" s="880" t="s">
        <v>180</v>
      </c>
      <c r="D847" s="878"/>
      <c r="E847" s="613">
        <f>F847*G847*H847</f>
        <v>0</v>
      </c>
      <c r="F847" s="395"/>
      <c r="G847" s="395"/>
      <c r="H847" s="394">
        <f>B838</f>
        <v>0</v>
      </c>
      <c r="I847" s="396">
        <f>L847-E847</f>
        <v>0</v>
      </c>
      <c r="J847" s="397"/>
      <c r="K847" s="398"/>
      <c r="L847" s="613">
        <f>M847*N847*O847</f>
        <v>0</v>
      </c>
      <c r="M847" s="399"/>
      <c r="N847" s="399"/>
      <c r="O847" s="394">
        <f>D838</f>
        <v>0</v>
      </c>
      <c r="P847" s="382"/>
    </row>
    <row r="848" spans="1:20" ht="18.600000000000001" customHeight="1" x14ac:dyDescent="0.25">
      <c r="A848" s="451" t="s">
        <v>164</v>
      </c>
      <c r="B848" s="881" t="s">
        <v>164</v>
      </c>
      <c r="C848" s="876" t="s">
        <v>178</v>
      </c>
      <c r="D848" s="877"/>
      <c r="E848" s="400">
        <f>SUM(E849:E852)</f>
        <v>0</v>
      </c>
      <c r="F848" s="401"/>
      <c r="G848" s="402"/>
      <c r="H848" s="402"/>
      <c r="I848" s="396"/>
      <c r="J848" s="403"/>
      <c r="K848" s="404"/>
      <c r="L848" s="400">
        <f>SUM(L849:L852)</f>
        <v>0</v>
      </c>
      <c r="M848" s="401"/>
      <c r="N848" s="402"/>
      <c r="O848" s="402"/>
      <c r="P848" s="382"/>
    </row>
    <row r="849" spans="1:16" ht="18.600000000000001" customHeight="1" x14ac:dyDescent="0.25">
      <c r="A849" s="451"/>
      <c r="B849" s="881"/>
      <c r="C849" s="874" t="s">
        <v>181</v>
      </c>
      <c r="D849" s="882"/>
      <c r="E849" s="394">
        <f t="shared" ref="E849:E852" si="303">F849*G849*H849</f>
        <v>0</v>
      </c>
      <c r="F849" s="395"/>
      <c r="G849" s="395"/>
      <c r="H849" s="394">
        <f>H847</f>
        <v>0</v>
      </c>
      <c r="I849" s="396">
        <f t="shared" ref="I849:I853" si="304">L849-E849</f>
        <v>0</v>
      </c>
      <c r="J849" s="397"/>
      <c r="K849" s="398"/>
      <c r="L849" s="394">
        <f t="shared" ref="L849:L853" si="305">M849*N849*O849</f>
        <v>0</v>
      </c>
      <c r="M849" s="399"/>
      <c r="N849" s="399"/>
      <c r="O849" s="394">
        <f>O847</f>
        <v>0</v>
      </c>
      <c r="P849" s="382"/>
    </row>
    <row r="850" spans="1:16" ht="18.600000000000001" customHeight="1" x14ac:dyDescent="0.25">
      <c r="A850" s="451"/>
      <c r="B850" s="881"/>
      <c r="C850" s="874" t="s">
        <v>181</v>
      </c>
      <c r="D850" s="882"/>
      <c r="E850" s="394">
        <f t="shared" si="303"/>
        <v>0</v>
      </c>
      <c r="F850" s="395"/>
      <c r="G850" s="395"/>
      <c r="H850" s="394">
        <f>H847</f>
        <v>0</v>
      </c>
      <c r="I850" s="396">
        <f t="shared" si="304"/>
        <v>0</v>
      </c>
      <c r="J850" s="397"/>
      <c r="K850" s="398"/>
      <c r="L850" s="394">
        <f t="shared" si="305"/>
        <v>0</v>
      </c>
      <c r="M850" s="399"/>
      <c r="N850" s="399"/>
      <c r="O850" s="394">
        <f>O847</f>
        <v>0</v>
      </c>
      <c r="P850" s="382"/>
    </row>
    <row r="851" spans="1:16" ht="18.600000000000001" customHeight="1" x14ac:dyDescent="0.25">
      <c r="A851" s="451"/>
      <c r="B851" s="881"/>
      <c r="C851" s="874" t="s">
        <v>182</v>
      </c>
      <c r="D851" s="867"/>
      <c r="E851" s="394">
        <f t="shared" si="303"/>
        <v>0</v>
      </c>
      <c r="F851" s="395"/>
      <c r="G851" s="395"/>
      <c r="H851" s="394">
        <f>H847</f>
        <v>0</v>
      </c>
      <c r="I851" s="396">
        <f t="shared" si="304"/>
        <v>0</v>
      </c>
      <c r="J851" s="397"/>
      <c r="K851" s="398"/>
      <c r="L851" s="394">
        <f t="shared" si="305"/>
        <v>0</v>
      </c>
      <c r="M851" s="399"/>
      <c r="N851" s="399"/>
      <c r="O851" s="394">
        <f>O847</f>
        <v>0</v>
      </c>
      <c r="P851" s="382"/>
    </row>
    <row r="852" spans="1:16" ht="18.600000000000001" customHeight="1" x14ac:dyDescent="0.25">
      <c r="A852" s="451"/>
      <c r="B852" s="881"/>
      <c r="C852" s="874" t="s">
        <v>182</v>
      </c>
      <c r="D852" s="867"/>
      <c r="E852" s="394">
        <f t="shared" si="303"/>
        <v>0</v>
      </c>
      <c r="F852" s="395"/>
      <c r="G852" s="395"/>
      <c r="H852" s="394">
        <f>H847</f>
        <v>0</v>
      </c>
      <c r="I852" s="396">
        <f t="shared" si="304"/>
        <v>0</v>
      </c>
      <c r="J852" s="397"/>
      <c r="K852" s="398"/>
      <c r="L852" s="394">
        <f t="shared" si="305"/>
        <v>0</v>
      </c>
      <c r="M852" s="399"/>
      <c r="N852" s="399"/>
      <c r="O852" s="394">
        <f>O847</f>
        <v>0</v>
      </c>
      <c r="P852" s="382"/>
    </row>
    <row r="853" spans="1:16" ht="18.600000000000001" customHeight="1" x14ac:dyDescent="0.25">
      <c r="A853" s="451" t="s">
        <v>165</v>
      </c>
      <c r="B853" s="405" t="s">
        <v>165</v>
      </c>
      <c r="C853" s="874" t="s">
        <v>183</v>
      </c>
      <c r="D853" s="867"/>
      <c r="E853" s="394">
        <f>F853*G853*H853</f>
        <v>0</v>
      </c>
      <c r="F853" s="395"/>
      <c r="G853" s="395"/>
      <c r="H853" s="394">
        <f>H847</f>
        <v>0</v>
      </c>
      <c r="I853" s="396">
        <f t="shared" si="304"/>
        <v>0</v>
      </c>
      <c r="J853" s="397"/>
      <c r="K853" s="398"/>
      <c r="L853" s="394">
        <f t="shared" si="305"/>
        <v>0</v>
      </c>
      <c r="M853" s="399"/>
      <c r="N853" s="399"/>
      <c r="O853" s="394">
        <f>O847</f>
        <v>0</v>
      </c>
      <c r="P853" s="382"/>
    </row>
    <row r="854" spans="1:16" ht="18.600000000000001" customHeight="1" x14ac:dyDescent="0.25">
      <c r="A854" s="451" t="s">
        <v>166</v>
      </c>
      <c r="B854" s="875" t="s">
        <v>166</v>
      </c>
      <c r="C854" s="876" t="s">
        <v>178</v>
      </c>
      <c r="D854" s="877"/>
      <c r="E854" s="400">
        <f>SUM(E855:E857)</f>
        <v>0</v>
      </c>
      <c r="F854" s="401"/>
      <c r="G854" s="402"/>
      <c r="H854" s="402"/>
      <c r="I854" s="406"/>
      <c r="J854" s="403"/>
      <c r="K854" s="404"/>
      <c r="L854" s="400">
        <f>SUM(L855:L857)</f>
        <v>0</v>
      </c>
      <c r="M854" s="401"/>
      <c r="N854" s="402"/>
      <c r="O854" s="402"/>
      <c r="P854" s="382"/>
    </row>
    <row r="855" spans="1:16" ht="18.600000000000001" customHeight="1" x14ac:dyDescent="0.25">
      <c r="A855" s="451"/>
      <c r="B855" s="879"/>
      <c r="C855" s="866" t="s">
        <v>184</v>
      </c>
      <c r="D855" s="867"/>
      <c r="E855" s="394">
        <f>F855*G855*H855</f>
        <v>0</v>
      </c>
      <c r="F855" s="395"/>
      <c r="G855" s="395"/>
      <c r="H855" s="394">
        <f>H847</f>
        <v>0</v>
      </c>
      <c r="I855" s="396">
        <f t="shared" ref="I855:I858" si="306">L855-E855</f>
        <v>0</v>
      </c>
      <c r="J855" s="397"/>
      <c r="K855" s="398"/>
      <c r="L855" s="394">
        <f t="shared" ref="L855:L858" si="307">M855*N855*O855</f>
        <v>0</v>
      </c>
      <c r="M855" s="399"/>
      <c r="N855" s="399"/>
      <c r="O855" s="394">
        <f>O847</f>
        <v>0</v>
      </c>
      <c r="P855" s="382"/>
    </row>
    <row r="856" spans="1:16" ht="18.600000000000001" customHeight="1" x14ac:dyDescent="0.25">
      <c r="A856" s="451"/>
      <c r="B856" s="879"/>
      <c r="C856" s="866" t="s">
        <v>185</v>
      </c>
      <c r="D856" s="867"/>
      <c r="E856" s="394">
        <f t="shared" ref="E856:E857" si="308">F856*G856*H856</f>
        <v>0</v>
      </c>
      <c r="F856" s="395"/>
      <c r="G856" s="395"/>
      <c r="H856" s="394">
        <f>H847</f>
        <v>0</v>
      </c>
      <c r="I856" s="396">
        <f t="shared" si="306"/>
        <v>0</v>
      </c>
      <c r="J856" s="397"/>
      <c r="K856" s="398"/>
      <c r="L856" s="394">
        <f t="shared" si="307"/>
        <v>0</v>
      </c>
      <c r="M856" s="399"/>
      <c r="N856" s="399"/>
      <c r="O856" s="394">
        <f>O847</f>
        <v>0</v>
      </c>
      <c r="P856" s="382"/>
    </row>
    <row r="857" spans="1:16" ht="18.600000000000001" customHeight="1" x14ac:dyDescent="0.25">
      <c r="A857" s="451"/>
      <c r="B857" s="879"/>
      <c r="C857" s="866" t="s">
        <v>179</v>
      </c>
      <c r="D857" s="867"/>
      <c r="E857" s="394">
        <f t="shared" si="308"/>
        <v>0</v>
      </c>
      <c r="F857" s="395"/>
      <c r="G857" s="395"/>
      <c r="H857" s="394">
        <f>H847</f>
        <v>0</v>
      </c>
      <c r="I857" s="396">
        <f t="shared" si="306"/>
        <v>0</v>
      </c>
      <c r="J857" s="397"/>
      <c r="K857" s="398"/>
      <c r="L857" s="394">
        <f t="shared" si="307"/>
        <v>0</v>
      </c>
      <c r="M857" s="399"/>
      <c r="N857" s="399"/>
      <c r="O857" s="394">
        <f>O847</f>
        <v>0</v>
      </c>
      <c r="P857" s="382"/>
    </row>
    <row r="858" spans="1:16" ht="18.600000000000001" customHeight="1" x14ac:dyDescent="0.25">
      <c r="A858" s="451" t="s">
        <v>167</v>
      </c>
      <c r="B858" s="407" t="s">
        <v>167</v>
      </c>
      <c r="C858" s="874" t="s">
        <v>186</v>
      </c>
      <c r="D858" s="867"/>
      <c r="E858" s="394">
        <f>F858*G858*H858</f>
        <v>0</v>
      </c>
      <c r="F858" s="395"/>
      <c r="G858" s="395"/>
      <c r="H858" s="394">
        <f>H847</f>
        <v>0</v>
      </c>
      <c r="I858" s="396">
        <f t="shared" si="306"/>
        <v>0</v>
      </c>
      <c r="J858" s="397"/>
      <c r="K858" s="398"/>
      <c r="L858" s="394">
        <f t="shared" si="307"/>
        <v>0</v>
      </c>
      <c r="M858" s="399"/>
      <c r="N858" s="399"/>
      <c r="O858" s="394">
        <f>O847</f>
        <v>0</v>
      </c>
      <c r="P858" s="382"/>
    </row>
    <row r="859" spans="1:16" ht="18.600000000000001" customHeight="1" x14ac:dyDescent="0.25">
      <c r="A859" s="451" t="s">
        <v>168</v>
      </c>
      <c r="B859" s="875" t="s">
        <v>168</v>
      </c>
      <c r="C859" s="876" t="s">
        <v>178</v>
      </c>
      <c r="D859" s="877"/>
      <c r="E859" s="400">
        <f>SUM(E860:E862)</f>
        <v>0</v>
      </c>
      <c r="F859" s="401"/>
      <c r="G859" s="402"/>
      <c r="H859" s="402"/>
      <c r="I859" s="406"/>
      <c r="J859" s="403"/>
      <c r="K859" s="404"/>
      <c r="L859" s="400">
        <f>SUM(L860:L862)</f>
        <v>0</v>
      </c>
      <c r="M859" s="401"/>
      <c r="N859" s="402"/>
      <c r="O859" s="402"/>
      <c r="P859" s="382"/>
    </row>
    <row r="860" spans="1:16" ht="18.600000000000001" customHeight="1" x14ac:dyDescent="0.25">
      <c r="A860" s="451"/>
      <c r="B860" s="875"/>
      <c r="C860" s="866" t="s">
        <v>187</v>
      </c>
      <c r="D860" s="867"/>
      <c r="E860" s="394">
        <f t="shared" ref="E860:E862" si="309">F860*G860*H860</f>
        <v>0</v>
      </c>
      <c r="F860" s="395"/>
      <c r="G860" s="395"/>
      <c r="H860" s="394">
        <f>H847</f>
        <v>0</v>
      </c>
      <c r="I860" s="396">
        <f t="shared" ref="I860:I863" si="310">L860-E860</f>
        <v>0</v>
      </c>
      <c r="J860" s="397"/>
      <c r="K860" s="398"/>
      <c r="L860" s="394">
        <f t="shared" ref="L860:L863" si="311">M860*N860*O860</f>
        <v>0</v>
      </c>
      <c r="M860" s="399"/>
      <c r="N860" s="399"/>
      <c r="O860" s="394">
        <f>O847</f>
        <v>0</v>
      </c>
      <c r="P860" s="382"/>
    </row>
    <row r="861" spans="1:16" ht="18.600000000000001" customHeight="1" x14ac:dyDescent="0.25">
      <c r="A861" s="451"/>
      <c r="B861" s="875"/>
      <c r="C861" s="866" t="s">
        <v>188</v>
      </c>
      <c r="D861" s="867"/>
      <c r="E861" s="394">
        <f t="shared" si="309"/>
        <v>0</v>
      </c>
      <c r="F861" s="395"/>
      <c r="G861" s="395"/>
      <c r="H861" s="394">
        <f>H847</f>
        <v>0</v>
      </c>
      <c r="I861" s="396">
        <f t="shared" si="310"/>
        <v>0</v>
      </c>
      <c r="J861" s="397"/>
      <c r="K861" s="398"/>
      <c r="L861" s="394">
        <f t="shared" si="311"/>
        <v>0</v>
      </c>
      <c r="M861" s="399"/>
      <c r="N861" s="399"/>
      <c r="O861" s="394">
        <f>O847</f>
        <v>0</v>
      </c>
      <c r="P861" s="382"/>
    </row>
    <row r="862" spans="1:16" ht="18.600000000000001" customHeight="1" x14ac:dyDescent="0.25">
      <c r="A862" s="451"/>
      <c r="B862" s="875"/>
      <c r="C862" s="866" t="s">
        <v>179</v>
      </c>
      <c r="D862" s="867"/>
      <c r="E862" s="394">
        <f t="shared" si="309"/>
        <v>0</v>
      </c>
      <c r="F862" s="395"/>
      <c r="G862" s="395"/>
      <c r="H862" s="394">
        <f>H847</f>
        <v>0</v>
      </c>
      <c r="I862" s="396">
        <f t="shared" si="310"/>
        <v>0</v>
      </c>
      <c r="J862" s="397"/>
      <c r="K862" s="398"/>
      <c r="L862" s="394">
        <f t="shared" si="311"/>
        <v>0</v>
      </c>
      <c r="M862" s="399"/>
      <c r="N862" s="399"/>
      <c r="O862" s="394">
        <f>O847</f>
        <v>0</v>
      </c>
      <c r="P862" s="382"/>
    </row>
    <row r="863" spans="1:16" ht="18.600000000000001" customHeight="1" x14ac:dyDescent="0.25">
      <c r="A863" s="451" t="s">
        <v>169</v>
      </c>
      <c r="B863" s="405" t="s">
        <v>169</v>
      </c>
      <c r="C863" s="874" t="s">
        <v>189</v>
      </c>
      <c r="D863" s="867"/>
      <c r="E863" s="394">
        <f>F863*G863*H863</f>
        <v>0</v>
      </c>
      <c r="F863" s="395"/>
      <c r="G863" s="395"/>
      <c r="H863" s="394">
        <f>H847</f>
        <v>0</v>
      </c>
      <c r="I863" s="396">
        <f t="shared" si="310"/>
        <v>0</v>
      </c>
      <c r="J863" s="397"/>
      <c r="K863" s="398"/>
      <c r="L863" s="394">
        <f t="shared" si="311"/>
        <v>0</v>
      </c>
      <c r="M863" s="399"/>
      <c r="N863" s="399"/>
      <c r="O863" s="394">
        <f>O847</f>
        <v>0</v>
      </c>
      <c r="P863" s="382"/>
    </row>
    <row r="864" spans="1:16" ht="18.600000000000001" customHeight="1" x14ac:dyDescent="0.25">
      <c r="A864" s="451" t="s">
        <v>170</v>
      </c>
      <c r="B864" s="875" t="s">
        <v>170</v>
      </c>
      <c r="C864" s="876" t="s">
        <v>178</v>
      </c>
      <c r="D864" s="877"/>
      <c r="E864" s="400">
        <f>SUM(E865:E866)</f>
        <v>0</v>
      </c>
      <c r="F864" s="401"/>
      <c r="G864" s="402"/>
      <c r="H864" s="402"/>
      <c r="I864" s="406"/>
      <c r="J864" s="403"/>
      <c r="K864" s="404"/>
      <c r="L864" s="400">
        <f>SUM(L865:L866)</f>
        <v>0</v>
      </c>
      <c r="M864" s="401"/>
      <c r="N864" s="402"/>
      <c r="O864" s="402"/>
      <c r="P864" s="382"/>
    </row>
    <row r="865" spans="1:17" ht="18.600000000000001" customHeight="1" x14ac:dyDescent="0.25">
      <c r="A865" s="451"/>
      <c r="B865" s="878"/>
      <c r="C865" s="874" t="s">
        <v>170</v>
      </c>
      <c r="D865" s="867"/>
      <c r="E865" s="394">
        <f t="shared" ref="E865" si="312">F865*G865*H865</f>
        <v>0</v>
      </c>
      <c r="F865" s="395"/>
      <c r="G865" s="395"/>
      <c r="H865" s="394">
        <f>H847</f>
        <v>0</v>
      </c>
      <c r="I865" s="396">
        <f t="shared" ref="I865:I867" si="313">L865-E865</f>
        <v>0</v>
      </c>
      <c r="J865" s="397"/>
      <c r="K865" s="398"/>
      <c r="L865" s="394">
        <f t="shared" ref="L865:L867" si="314">M865*N865*O865</f>
        <v>0</v>
      </c>
      <c r="M865" s="399"/>
      <c r="N865" s="399"/>
      <c r="O865" s="394">
        <f>O847</f>
        <v>0</v>
      </c>
      <c r="P865" s="382"/>
    </row>
    <row r="866" spans="1:17" ht="18.600000000000001" customHeight="1" x14ac:dyDescent="0.25">
      <c r="A866" s="451"/>
      <c r="B866" s="878"/>
      <c r="C866" s="874" t="s">
        <v>190</v>
      </c>
      <c r="D866" s="867"/>
      <c r="E866" s="394">
        <f>F866*G866*H866</f>
        <v>0</v>
      </c>
      <c r="F866" s="395"/>
      <c r="G866" s="395"/>
      <c r="H866" s="394">
        <f>H847</f>
        <v>0</v>
      </c>
      <c r="I866" s="396">
        <f t="shared" si="313"/>
        <v>0</v>
      </c>
      <c r="J866" s="397"/>
      <c r="K866" s="398"/>
      <c r="L866" s="394">
        <f t="shared" si="314"/>
        <v>0</v>
      </c>
      <c r="M866" s="399"/>
      <c r="N866" s="399"/>
      <c r="O866" s="394">
        <f>O847</f>
        <v>0</v>
      </c>
      <c r="P866" s="382"/>
    </row>
    <row r="867" spans="1:17" ht="18.600000000000001" customHeight="1" x14ac:dyDescent="0.25">
      <c r="A867" s="451" t="s">
        <v>171</v>
      </c>
      <c r="B867" s="405" t="s">
        <v>171</v>
      </c>
      <c r="C867" s="874" t="s">
        <v>191</v>
      </c>
      <c r="D867" s="867"/>
      <c r="E867" s="394">
        <f>F867*G867*H867</f>
        <v>0</v>
      </c>
      <c r="F867" s="395"/>
      <c r="G867" s="395"/>
      <c r="H867" s="394">
        <f>H847</f>
        <v>0</v>
      </c>
      <c r="I867" s="396">
        <f t="shared" si="313"/>
        <v>0</v>
      </c>
      <c r="J867" s="397"/>
      <c r="K867" s="398"/>
      <c r="L867" s="394">
        <f t="shared" si="314"/>
        <v>0</v>
      </c>
      <c r="M867" s="399"/>
      <c r="N867" s="399"/>
      <c r="O867" s="394">
        <f>O847</f>
        <v>0</v>
      </c>
      <c r="P867" s="382"/>
      <c r="Q867" s="371" t="s">
        <v>256</v>
      </c>
    </row>
    <row r="868" spans="1:17" ht="18.600000000000001" customHeight="1" x14ac:dyDescent="0.25">
      <c r="A868" s="451" t="s">
        <v>172</v>
      </c>
      <c r="B868" s="875" t="s">
        <v>172</v>
      </c>
      <c r="C868" s="876" t="s">
        <v>178</v>
      </c>
      <c r="D868" s="877"/>
      <c r="E868" s="400">
        <f>SUM(E869:E871)</f>
        <v>0</v>
      </c>
      <c r="F868" s="401"/>
      <c r="G868" s="402"/>
      <c r="H868" s="402"/>
      <c r="I868" s="406"/>
      <c r="J868" s="403"/>
      <c r="K868" s="404"/>
      <c r="L868" s="400">
        <f>SUM(L869:L871)</f>
        <v>0</v>
      </c>
      <c r="M868" s="401"/>
      <c r="N868" s="402"/>
      <c r="O868" s="402"/>
      <c r="P868" s="382"/>
    </row>
    <row r="869" spans="1:17" ht="18.600000000000001" customHeight="1" x14ac:dyDescent="0.25">
      <c r="A869" s="451"/>
      <c r="B869" s="875"/>
      <c r="C869" s="866" t="s">
        <v>192</v>
      </c>
      <c r="D869" s="867"/>
      <c r="E869" s="394">
        <f t="shared" ref="E869:E871" si="315">F869*G869*H869</f>
        <v>0</v>
      </c>
      <c r="F869" s="395"/>
      <c r="G869" s="395"/>
      <c r="H869" s="394">
        <f>H847</f>
        <v>0</v>
      </c>
      <c r="I869" s="396">
        <f t="shared" ref="I869:I872" si="316">L869-E869</f>
        <v>0</v>
      </c>
      <c r="J869" s="397"/>
      <c r="K869" s="398"/>
      <c r="L869" s="394">
        <f t="shared" ref="L869:L872" si="317">M869*N869*O869</f>
        <v>0</v>
      </c>
      <c r="M869" s="399"/>
      <c r="N869" s="399"/>
      <c r="O869" s="394">
        <f>O847</f>
        <v>0</v>
      </c>
      <c r="P869" s="382"/>
    </row>
    <row r="870" spans="1:17" ht="18.600000000000001" customHeight="1" x14ac:dyDescent="0.25">
      <c r="A870" s="451"/>
      <c r="B870" s="875"/>
      <c r="C870" s="866" t="s">
        <v>193</v>
      </c>
      <c r="D870" s="867"/>
      <c r="E870" s="394">
        <f t="shared" si="315"/>
        <v>0</v>
      </c>
      <c r="F870" s="395"/>
      <c r="G870" s="395"/>
      <c r="H870" s="394">
        <f>H847</f>
        <v>0</v>
      </c>
      <c r="I870" s="396">
        <f t="shared" si="316"/>
        <v>0</v>
      </c>
      <c r="J870" s="397"/>
      <c r="K870" s="398"/>
      <c r="L870" s="394">
        <f t="shared" si="317"/>
        <v>0</v>
      </c>
      <c r="M870" s="399"/>
      <c r="N870" s="399"/>
      <c r="O870" s="394">
        <f>O847</f>
        <v>0</v>
      </c>
      <c r="P870" s="382"/>
    </row>
    <row r="871" spans="1:17" ht="18.600000000000001" customHeight="1" x14ac:dyDescent="0.25">
      <c r="A871" s="451"/>
      <c r="B871" s="875"/>
      <c r="C871" s="866" t="s">
        <v>179</v>
      </c>
      <c r="D871" s="867"/>
      <c r="E871" s="394">
        <f t="shared" si="315"/>
        <v>0</v>
      </c>
      <c r="F871" s="395"/>
      <c r="G871" s="395"/>
      <c r="H871" s="394">
        <f>H847</f>
        <v>0</v>
      </c>
      <c r="I871" s="396">
        <f t="shared" si="316"/>
        <v>0</v>
      </c>
      <c r="J871" s="397"/>
      <c r="K871" s="398"/>
      <c r="L871" s="394">
        <f t="shared" si="317"/>
        <v>0</v>
      </c>
      <c r="M871" s="399"/>
      <c r="N871" s="399"/>
      <c r="O871" s="394">
        <f>O847</f>
        <v>0</v>
      </c>
      <c r="P871" s="382"/>
    </row>
    <row r="872" spans="1:17" ht="18.600000000000001" customHeight="1" x14ac:dyDescent="0.25">
      <c r="A872" s="451" t="s">
        <v>173</v>
      </c>
      <c r="B872" s="405" t="s">
        <v>173</v>
      </c>
      <c r="C872" s="866" t="s">
        <v>194</v>
      </c>
      <c r="D872" s="867"/>
      <c r="E872" s="394">
        <f>F872*G872*H872</f>
        <v>0</v>
      </c>
      <c r="F872" s="395"/>
      <c r="G872" s="395"/>
      <c r="H872" s="394">
        <f>H847</f>
        <v>0</v>
      </c>
      <c r="I872" s="396">
        <f t="shared" si="316"/>
        <v>0</v>
      </c>
      <c r="J872" s="397"/>
      <c r="K872" s="398"/>
      <c r="L872" s="394">
        <f t="shared" si="317"/>
        <v>0</v>
      </c>
      <c r="M872" s="399"/>
      <c r="N872" s="399"/>
      <c r="O872" s="394">
        <f>O847</f>
        <v>0</v>
      </c>
      <c r="P872" s="382"/>
    </row>
    <row r="873" spans="1:17" s="415" customFormat="1" ht="18.600000000000001" customHeight="1" x14ac:dyDescent="0.25">
      <c r="B873" s="868" t="s">
        <v>196</v>
      </c>
      <c r="C873" s="869"/>
      <c r="D873" s="870"/>
      <c r="E873" s="408">
        <f>SUM(E847,E848,E853,E854,E858,E859,E863,E864,E867,E868,E872)</f>
        <v>0</v>
      </c>
      <c r="F873" s="401"/>
      <c r="G873" s="409"/>
      <c r="H873" s="410"/>
      <c r="I873" s="411"/>
      <c r="J873" s="412"/>
      <c r="K873" s="413"/>
      <c r="L873" s="408">
        <f>SUM(L847,L848,L853,L854,L858,L859,L863,L864,L867,L868,L872)</f>
        <v>0</v>
      </c>
      <c r="M873" s="401"/>
      <c r="N873" s="409"/>
      <c r="O873" s="410"/>
      <c r="P873" s="414"/>
    </row>
    <row r="874" spans="1:17" ht="16.8" customHeight="1" outlineLevel="1" x14ac:dyDescent="0.25">
      <c r="B874" s="871" t="s">
        <v>264</v>
      </c>
      <c r="C874" s="872" t="s">
        <v>201</v>
      </c>
      <c r="D874" s="873"/>
      <c r="E874" s="416">
        <f t="shared" ref="E874" si="318">F874*G874*H874</f>
        <v>0</v>
      </c>
      <c r="F874" s="417"/>
      <c r="G874" s="417"/>
      <c r="H874" s="394">
        <f>H847</f>
        <v>0</v>
      </c>
      <c r="I874" s="396">
        <f t="shared" ref="I874:I876" si="319">L874-E874</f>
        <v>0</v>
      </c>
      <c r="J874" s="397"/>
      <c r="K874" s="398"/>
      <c r="L874" s="394">
        <f t="shared" ref="L874:L876" si="320">M874*N874*O874</f>
        <v>0</v>
      </c>
      <c r="M874" s="399"/>
      <c r="N874" s="399"/>
      <c r="O874" s="394">
        <f>O847</f>
        <v>0</v>
      </c>
      <c r="P874" s="382"/>
    </row>
    <row r="875" spans="1:17" ht="16.8" customHeight="1" outlineLevel="1" x14ac:dyDescent="0.25">
      <c r="B875" s="871"/>
      <c r="C875" s="872" t="s">
        <v>200</v>
      </c>
      <c r="D875" s="873"/>
      <c r="E875" s="416">
        <f>F875*G875*H875</f>
        <v>0</v>
      </c>
      <c r="F875" s="417"/>
      <c r="G875" s="417"/>
      <c r="H875" s="394">
        <f>H847</f>
        <v>0</v>
      </c>
      <c r="I875" s="396">
        <f t="shared" si="319"/>
        <v>0</v>
      </c>
      <c r="J875" s="397"/>
      <c r="K875" s="398"/>
      <c r="L875" s="394">
        <f t="shared" si="320"/>
        <v>0</v>
      </c>
      <c r="M875" s="399"/>
      <c r="N875" s="399"/>
      <c r="O875" s="394">
        <f>O847</f>
        <v>0</v>
      </c>
      <c r="P875" s="382"/>
    </row>
    <row r="876" spans="1:17" ht="16.8" customHeight="1" outlineLevel="1" x14ac:dyDescent="0.25">
      <c r="B876" s="871"/>
      <c r="C876" s="872" t="s">
        <v>197</v>
      </c>
      <c r="D876" s="873"/>
      <c r="E876" s="416">
        <f t="shared" ref="E876" si="321">F876*G876*H876</f>
        <v>0</v>
      </c>
      <c r="F876" s="417"/>
      <c r="G876" s="417"/>
      <c r="H876" s="394">
        <f>H847</f>
        <v>0</v>
      </c>
      <c r="I876" s="396">
        <f t="shared" si="319"/>
        <v>0</v>
      </c>
      <c r="J876" s="397"/>
      <c r="K876" s="398"/>
      <c r="L876" s="394">
        <f t="shared" si="320"/>
        <v>0</v>
      </c>
      <c r="M876" s="399"/>
      <c r="N876" s="399"/>
      <c r="O876" s="394">
        <f>O847</f>
        <v>0</v>
      </c>
      <c r="P876" s="382"/>
    </row>
    <row r="877" spans="1:17" s="415" customFormat="1" ht="18.600000000000001" customHeight="1" outlineLevel="1" thickBot="1" x14ac:dyDescent="0.3">
      <c r="B877" s="860" t="s">
        <v>265</v>
      </c>
      <c r="C877" s="861"/>
      <c r="D877" s="862"/>
      <c r="E877" s="418">
        <f>SUM(E874:E876)</f>
        <v>0</v>
      </c>
      <c r="F877" s="419"/>
      <c r="G877" s="420"/>
      <c r="H877" s="421"/>
      <c r="I877" s="422"/>
      <c r="J877" s="423"/>
      <c r="K877" s="424"/>
      <c r="L877" s="418">
        <f>SUM(L874:L876)</f>
        <v>0</v>
      </c>
      <c r="M877" s="419"/>
      <c r="N877" s="420"/>
      <c r="O877" s="421"/>
      <c r="P877" s="414"/>
    </row>
    <row r="878" spans="1:17" ht="21" customHeight="1" thickBot="1" x14ac:dyDescent="0.3">
      <c r="B878" s="863" t="s">
        <v>254</v>
      </c>
      <c r="C878" s="864"/>
      <c r="D878" s="865" t="s">
        <v>255</v>
      </c>
      <c r="E878" s="857"/>
      <c r="F878" s="857"/>
      <c r="G878" s="857"/>
      <c r="H878" s="857"/>
      <c r="I878" s="857"/>
      <c r="J878" s="857"/>
      <c r="K878" s="857"/>
      <c r="L878" s="858"/>
      <c r="M878" s="858"/>
      <c r="N878" s="858"/>
      <c r="O878" s="859"/>
      <c r="P878" s="382"/>
    </row>
    <row r="879" spans="1:17" outlineLevel="1" x14ac:dyDescent="0.25">
      <c r="B879" s="303" t="s">
        <v>266</v>
      </c>
      <c r="E879" s="425">
        <f>(E873-E872)*0.05</f>
        <v>0</v>
      </c>
      <c r="F879" s="303"/>
      <c r="G879" s="303"/>
      <c r="H879" s="426"/>
      <c r="L879" s="425">
        <f>(L873-L872)*0.05</f>
        <v>0</v>
      </c>
      <c r="P879" s="382"/>
    </row>
    <row r="880" spans="1:17" outlineLevel="1" x14ac:dyDescent="0.25">
      <c r="B880" s="303"/>
      <c r="E880" s="427" t="str">
        <f>IF(E872&lt;=E879,"O.K","Review")</f>
        <v>O.K</v>
      </c>
      <c r="F880" s="303"/>
      <c r="G880" s="303"/>
      <c r="L880" s="427" t="str">
        <f>IF(L872&lt;=L879,"O.K","Review")</f>
        <v>O.K</v>
      </c>
      <c r="P880" s="382"/>
    </row>
    <row r="881" spans="1:20" x14ac:dyDescent="0.25">
      <c r="B881" s="303"/>
      <c r="E881" s="427"/>
      <c r="F881" s="303"/>
      <c r="G881" s="303"/>
      <c r="L881" s="427"/>
      <c r="P881" s="382"/>
    </row>
    <row r="882" spans="1:20" s="428" customFormat="1" ht="25.5" customHeight="1" outlineLevel="1" x14ac:dyDescent="0.25">
      <c r="B882" s="429" t="str">
        <f>정부지원금!$B$29</f>
        <v>성명 :                  (서명)</v>
      </c>
      <c r="C882" s="429"/>
      <c r="E882" s="429" t="str">
        <f>정부지원금!$E$29</f>
        <v>성명 :                  (서명)</v>
      </c>
      <c r="F882" s="430"/>
      <c r="H882" s="429" t="str">
        <f>정부지원금!$G$29</f>
        <v>성명 :                  (서명)</v>
      </c>
      <c r="K882" s="430" t="str">
        <f>정부지원금!$I$29</f>
        <v>성명 :                  (서명)</v>
      </c>
      <c r="N882" s="430" t="str">
        <f>정부지원금!$K$29</f>
        <v>성명 :                  (서명)</v>
      </c>
      <c r="P882" s="382"/>
    </row>
    <row r="883" spans="1:20" s="428" customFormat="1" ht="25.5" customHeight="1" outlineLevel="1" x14ac:dyDescent="0.25">
      <c r="B883" s="429" t="str">
        <f>정부지원금!$B$30</f>
        <v>성명 :                  (서명)</v>
      </c>
      <c r="C883" s="429"/>
      <c r="E883" s="429" t="str">
        <f>정부지원금!$E$30</f>
        <v>성명 :                  (서명)</v>
      </c>
      <c r="F883" s="430"/>
      <c r="H883" s="429" t="str">
        <f>정부지원금!$G$30</f>
        <v>성명 :                  (서명)</v>
      </c>
      <c r="K883" s="430" t="str">
        <f>정부지원금!$I$30</f>
        <v>성명 :                  (서명)</v>
      </c>
      <c r="N883" s="430" t="str">
        <f>정부지원금!$K$30</f>
        <v>성명 :                  (서명)</v>
      </c>
      <c r="P883" s="382"/>
    </row>
    <row r="885" spans="1:20" ht="43.5" customHeight="1" x14ac:dyDescent="0.25">
      <c r="B885" s="372" t="s">
        <v>262</v>
      </c>
      <c r="C885" s="373"/>
      <c r="D885" s="373"/>
      <c r="E885" s="373"/>
      <c r="F885" s="373"/>
      <c r="G885" s="373"/>
      <c r="H885" s="373"/>
      <c r="I885" s="373"/>
      <c r="J885" s="373"/>
      <c r="K885" s="373"/>
      <c r="L885" s="373"/>
      <c r="M885" s="373"/>
      <c r="N885" s="373"/>
      <c r="O885" s="373"/>
      <c r="P885" s="373"/>
      <c r="Q885" s="373"/>
      <c r="R885" s="373"/>
    </row>
    <row r="886" spans="1:20" ht="21.6" customHeight="1" x14ac:dyDescent="0.25">
      <c r="B886" s="942" t="str">
        <f>INDEX('훈련비용 조정내역표'!$C$10:$C$60,MATCH(F888,'훈련비용 조정내역표'!$B$10:$B$60,0),0)</f>
        <v>승인</v>
      </c>
      <c r="C886" s="942"/>
      <c r="D886" s="374"/>
      <c r="E886" s="375"/>
      <c r="F886" s="375"/>
      <c r="G886" s="376"/>
      <c r="H886" s="383" t="s">
        <v>247</v>
      </c>
      <c r="I886" s="378">
        <f>INDEX('훈련비용 조정내역표'!$G$10:$G$60,MATCH(F888,'훈련비용 조정내역표'!$B$10:$B$60,0),0)</f>
        <v>0</v>
      </c>
      <c r="J886" s="383" t="s">
        <v>248</v>
      </c>
      <c r="K886" s="605">
        <f>INT(IFERROR($J891/($B890*$E890*$B893),))</f>
        <v>0</v>
      </c>
      <c r="L886" s="435" t="e">
        <f>K886/$I886</f>
        <v>#DIV/0!</v>
      </c>
      <c r="M886" s="436" t="s">
        <v>249</v>
      </c>
      <c r="N886" s="605">
        <f>INT(IFERROR($N891/($D890*$G890*$D893),))</f>
        <v>0</v>
      </c>
      <c r="O886" s="435" t="e">
        <f>N886/$I886</f>
        <v>#DIV/0!</v>
      </c>
      <c r="P886" s="373"/>
      <c r="Q886" s="373"/>
      <c r="R886" s="373"/>
    </row>
    <row r="887" spans="1:20" ht="21.6" customHeight="1" x14ac:dyDescent="0.25">
      <c r="B887" s="379" t="s">
        <v>229</v>
      </c>
      <c r="C887" s="881" t="s">
        <v>230</v>
      </c>
      <c r="D887" s="881"/>
      <c r="E887" s="881"/>
      <c r="F887" s="377" t="s">
        <v>231</v>
      </c>
      <c r="G887" s="380" t="s">
        <v>233</v>
      </c>
      <c r="H887" s="943" t="s">
        <v>250</v>
      </c>
      <c r="I887" s="944"/>
      <c r="J887" s="944"/>
      <c r="K887" s="944"/>
      <c r="L887" s="944"/>
      <c r="M887" s="944"/>
      <c r="N887" s="944"/>
      <c r="O887" s="945"/>
      <c r="P887" s="373"/>
      <c r="Q887" s="373"/>
      <c r="R887" s="373"/>
    </row>
    <row r="888" spans="1:20" ht="21.6" customHeight="1" thickBot="1" x14ac:dyDescent="0.3">
      <c r="B888" s="636" t="str">
        <f>일반사항!$E$6</f>
        <v>부산</v>
      </c>
      <c r="C888" s="937">
        <f>일반사항!$E$7</f>
        <v>0</v>
      </c>
      <c r="D888" s="937"/>
      <c r="E888" s="937"/>
      <c r="F888" s="665">
        <f>'훈련비용 조정내역표'!$B$27</f>
        <v>18</v>
      </c>
      <c r="G888" s="381">
        <f>INDEX('훈련비용 조정내역표'!$H$10:$H$60,MATCH(F888,'훈련비용 조정내역표'!$B$10:$B$60,0),0)</f>
        <v>0</v>
      </c>
      <c r="H888" s="937">
        <f>INDEX('훈련비용 조정내역표'!$D$10:$D$60,MATCH(F888,'훈련비용 조정내역표'!$B$10:$B$60,0),0)</f>
        <v>0</v>
      </c>
      <c r="I888" s="937"/>
      <c r="J888" s="937"/>
      <c r="K888" s="937"/>
      <c r="L888" s="434" t="str">
        <f>IF(E890=G890,"◯ 적합","◯ 변경")</f>
        <v>◯ 적합</v>
      </c>
      <c r="M888" s="938">
        <f>INDEX('훈련비용 조정내역표'!$E$10:$E$60,MATCH(F888,'훈련비용 조정내역표'!$B$10:$B$60,0),0)</f>
        <v>0</v>
      </c>
      <c r="N888" s="938"/>
      <c r="O888" s="938"/>
      <c r="P888" s="373"/>
      <c r="Q888" s="373"/>
      <c r="R888" s="373"/>
    </row>
    <row r="889" spans="1:20" ht="21.6" customHeight="1" thickTop="1" x14ac:dyDescent="0.25">
      <c r="B889" s="939" t="s">
        <v>106</v>
      </c>
      <c r="C889" s="939"/>
      <c r="D889" s="939"/>
      <c r="E889" s="939" t="s">
        <v>163</v>
      </c>
      <c r="F889" s="939"/>
      <c r="G889" s="940"/>
      <c r="H889" s="941" t="s">
        <v>243</v>
      </c>
      <c r="I889" s="939"/>
      <c r="J889" s="939"/>
      <c r="K889" s="939"/>
      <c r="L889" s="939" t="s">
        <v>246</v>
      </c>
      <c r="M889" s="939"/>
      <c r="N889" s="939"/>
      <c r="O889" s="939"/>
      <c r="P889" s="373"/>
      <c r="Q889" s="373"/>
      <c r="R889" s="373"/>
      <c r="T889" s="382"/>
    </row>
    <row r="890" spans="1:20" ht="21.6" customHeight="1" x14ac:dyDescent="0.25">
      <c r="B890" s="915">
        <f>INDEX('훈련비용 조정내역표'!$O$10:$O$60,MATCH(F888,'훈련비용 조정내역표'!$B$10:$B$60,0),0)</f>
        <v>0</v>
      </c>
      <c r="C890" s="917" t="str">
        <f>IF(B890=D890,"◯ 적합","◯ 변경")</f>
        <v>◯ 적합</v>
      </c>
      <c r="D890" s="918">
        <f>INDEX('훈련비용 조정내역표'!$Y$10:$Y$60,MATCH(F888,'훈련비용 조정내역표'!$B$10:$B$60,0),0)</f>
        <v>0</v>
      </c>
      <c r="E890" s="915">
        <f>INDEX('훈련비용 조정내역표'!$N$10:$N$60,MATCH(F888,'훈련비용 조정내역표'!$B$10:$B$60,0),0)</f>
        <v>0</v>
      </c>
      <c r="F890" s="917" t="str">
        <f>IF(E890=G890,"◯ 적합","◯ 변경")</f>
        <v>◯ 적합</v>
      </c>
      <c r="G890" s="921">
        <f>INDEX('훈련비용 조정내역표'!$X$10:$X$60,MATCH(F888,'훈련비용 조정내역표'!$B$10:$B$60,0),0)</f>
        <v>0</v>
      </c>
      <c r="H890" s="934" t="s">
        <v>36</v>
      </c>
      <c r="I890" s="926"/>
      <c r="J890" s="935">
        <f>J891+J892+J893+J894</f>
        <v>0</v>
      </c>
      <c r="K890" s="935"/>
      <c r="L890" s="926" t="s">
        <v>36</v>
      </c>
      <c r="M890" s="926"/>
      <c r="N890" s="935">
        <f>N891+N892+N893+N894</f>
        <v>0</v>
      </c>
      <c r="O890" s="935"/>
      <c r="P890" s="373"/>
      <c r="Q890" s="373"/>
      <c r="R890" s="373"/>
      <c r="T890" s="382"/>
    </row>
    <row r="891" spans="1:20" ht="21.6" customHeight="1" x14ac:dyDescent="0.25">
      <c r="A891" s="371" t="str">
        <f>F888&amp;"훈련비금액"</f>
        <v>18훈련비금액</v>
      </c>
      <c r="B891" s="915"/>
      <c r="C891" s="917"/>
      <c r="D891" s="918"/>
      <c r="E891" s="915"/>
      <c r="F891" s="917"/>
      <c r="G891" s="921"/>
      <c r="H891" s="929" t="s">
        <v>263</v>
      </c>
      <c r="I891" s="932"/>
      <c r="J891" s="936">
        <f>E925</f>
        <v>0</v>
      </c>
      <c r="K891" s="936"/>
      <c r="L891" s="932" t="s">
        <v>263</v>
      </c>
      <c r="M891" s="932"/>
      <c r="N891" s="936">
        <f>L925</f>
        <v>0</v>
      </c>
      <c r="O891" s="936"/>
      <c r="P891" s="373"/>
      <c r="Q891" s="373"/>
      <c r="R891" s="373"/>
      <c r="T891" s="382"/>
    </row>
    <row r="892" spans="1:20" ht="21.6" customHeight="1" x14ac:dyDescent="0.25">
      <c r="A892" s="371" t="str">
        <f>F888&amp;"숙식비"</f>
        <v>18숙식비</v>
      </c>
      <c r="B892" s="926" t="s">
        <v>236</v>
      </c>
      <c r="C892" s="926"/>
      <c r="D892" s="926"/>
      <c r="E892" s="926" t="s">
        <v>237</v>
      </c>
      <c r="F892" s="926"/>
      <c r="G892" s="927"/>
      <c r="H892" s="928" t="s">
        <v>342</v>
      </c>
      <c r="I892" s="384" t="s">
        <v>244</v>
      </c>
      <c r="J892" s="923">
        <f>E926</f>
        <v>0</v>
      </c>
      <c r="K892" s="923"/>
      <c r="L892" s="931" t="s">
        <v>342</v>
      </c>
      <c r="M892" s="384" t="s">
        <v>244</v>
      </c>
      <c r="N892" s="914">
        <f>L926</f>
        <v>0</v>
      </c>
      <c r="O892" s="914"/>
      <c r="P892" s="373"/>
      <c r="Q892" s="373"/>
      <c r="R892" s="373"/>
      <c r="T892" s="382"/>
    </row>
    <row r="893" spans="1:20" ht="21.6" customHeight="1" x14ac:dyDescent="0.25">
      <c r="A893" s="371" t="str">
        <f>F888&amp;"식비"</f>
        <v>18식비</v>
      </c>
      <c r="B893" s="915">
        <f>INDEX('훈련비용 조정내역표'!$M$10:$M$60,MATCH(F888,'훈련비용 조정내역표'!$B$10:$B$60,0),0)</f>
        <v>0</v>
      </c>
      <c r="C893" s="917" t="str">
        <f>IF(B893=D893,"◯ 적합","◯ 변경")</f>
        <v>◯ 적합</v>
      </c>
      <c r="D893" s="918">
        <f>INDEX('훈련비용 조정내역표'!$W$10:$W$60,MATCH(F888,'훈련비용 조정내역표'!$B$10:$B$60,0),0)</f>
        <v>0</v>
      </c>
      <c r="E893" s="920">
        <f>INDEX('훈련비용 조정내역표'!$J$10:$J$60,MATCH(F888,'훈련비용 조정내역표'!$B$10:$B$60,0),0)</f>
        <v>0</v>
      </c>
      <c r="F893" s="917" t="str">
        <f>IF(E893=G893,"◯ 적합","◯ 변경")</f>
        <v>◯ 적합</v>
      </c>
      <c r="G893" s="921">
        <f>INDEX('훈련비용 조정내역표'!$K$10:$K$60,MATCH(F888,'훈련비용 조정내역표'!$B$10:$B$60,0),0)</f>
        <v>0</v>
      </c>
      <c r="H893" s="929"/>
      <c r="I893" s="384" t="s">
        <v>199</v>
      </c>
      <c r="J893" s="923">
        <f>E927</f>
        <v>0</v>
      </c>
      <c r="K893" s="923"/>
      <c r="L893" s="932"/>
      <c r="M893" s="384" t="s">
        <v>199</v>
      </c>
      <c r="N893" s="914">
        <f>L927</f>
        <v>0</v>
      </c>
      <c r="O893" s="914"/>
      <c r="P893" s="373"/>
      <c r="Q893" s="373"/>
      <c r="R893" s="373"/>
      <c r="T893" s="382"/>
    </row>
    <row r="894" spans="1:20" ht="21.6" customHeight="1" thickBot="1" x14ac:dyDescent="0.3">
      <c r="A894" s="371" t="str">
        <f>F888&amp;"수당 등"</f>
        <v>18수당 등</v>
      </c>
      <c r="B894" s="916"/>
      <c r="C894" s="917"/>
      <c r="D894" s="919"/>
      <c r="E894" s="916"/>
      <c r="F894" s="917"/>
      <c r="G894" s="922"/>
      <c r="H894" s="930"/>
      <c r="I894" s="385" t="s">
        <v>245</v>
      </c>
      <c r="J894" s="924">
        <f>E928</f>
        <v>0</v>
      </c>
      <c r="K894" s="924"/>
      <c r="L894" s="933"/>
      <c r="M894" s="385" t="s">
        <v>245</v>
      </c>
      <c r="N894" s="925">
        <f>L928</f>
        <v>0</v>
      </c>
      <c r="O894" s="925"/>
      <c r="P894" s="373"/>
      <c r="Q894" s="373"/>
      <c r="R894" s="373"/>
      <c r="T894" s="382"/>
    </row>
    <row r="895" spans="1:20" ht="21.6" customHeight="1" thickTop="1" thickBot="1" x14ac:dyDescent="0.3">
      <c r="B895" s="883" t="s">
        <v>238</v>
      </c>
      <c r="C895" s="883"/>
      <c r="D895" s="386">
        <f>INDEX('훈련비용 조정내역표'!$L$10:$L$60,MATCH(F888,'훈련비용 조정내역표'!$B$10:$B$60,0),0)</f>
        <v>0</v>
      </c>
      <c r="E895" s="883" t="s">
        <v>239</v>
      </c>
      <c r="F895" s="883"/>
      <c r="G895" s="387">
        <f>INDEX('훈련비용 조정내역표'!$V$10:$V$60,MATCH(F888,'훈련비용 조정내역표'!$B$10:$B$60,0),0)</f>
        <v>0</v>
      </c>
      <c r="H895" s="884" t="s">
        <v>240</v>
      </c>
      <c r="I895" s="884"/>
      <c r="J895" s="388" t="s">
        <v>241</v>
      </c>
      <c r="K895" s="389"/>
      <c r="L895" s="388" t="s">
        <v>242</v>
      </c>
      <c r="M895" s="390"/>
      <c r="N895" s="885"/>
      <c r="O895" s="885"/>
      <c r="P895" s="373"/>
      <c r="Q895" s="373"/>
      <c r="R895" s="373"/>
      <c r="T895" s="382"/>
    </row>
    <row r="896" spans="1:20" ht="21.6" customHeight="1" thickTop="1" x14ac:dyDescent="0.25">
      <c r="B896" s="886" t="s">
        <v>174</v>
      </c>
      <c r="C896" s="889" t="s">
        <v>175</v>
      </c>
      <c r="D896" s="890"/>
      <c r="E896" s="895" t="s">
        <v>251</v>
      </c>
      <c r="F896" s="896"/>
      <c r="G896" s="896"/>
      <c r="H896" s="896"/>
      <c r="I896" s="897" t="s">
        <v>252</v>
      </c>
      <c r="J896" s="898"/>
      <c r="K896" s="899"/>
      <c r="L896" s="906" t="s">
        <v>253</v>
      </c>
      <c r="M896" s="907"/>
      <c r="N896" s="907"/>
      <c r="O896" s="908"/>
      <c r="P896" s="382"/>
    </row>
    <row r="897" spans="1:16" ht="21.6" customHeight="1" x14ac:dyDescent="0.25">
      <c r="B897" s="887"/>
      <c r="C897" s="891"/>
      <c r="D897" s="892"/>
      <c r="E897" s="909" t="s">
        <v>176</v>
      </c>
      <c r="F897" s="911" t="s">
        <v>177</v>
      </c>
      <c r="G897" s="912"/>
      <c r="H897" s="913"/>
      <c r="I897" s="900"/>
      <c r="J897" s="901"/>
      <c r="K897" s="902"/>
      <c r="L897" s="909" t="s">
        <v>176</v>
      </c>
      <c r="M897" s="911" t="s">
        <v>177</v>
      </c>
      <c r="N897" s="912"/>
      <c r="O897" s="913"/>
      <c r="P897" s="382"/>
    </row>
    <row r="898" spans="1:16" ht="21.6" customHeight="1" x14ac:dyDescent="0.25">
      <c r="B898" s="888"/>
      <c r="C898" s="893"/>
      <c r="D898" s="894"/>
      <c r="E898" s="910"/>
      <c r="F898" s="392" t="s">
        <v>134</v>
      </c>
      <c r="G898" s="392" t="s">
        <v>195</v>
      </c>
      <c r="H898" s="392" t="s">
        <v>136</v>
      </c>
      <c r="I898" s="903"/>
      <c r="J898" s="904"/>
      <c r="K898" s="905"/>
      <c r="L898" s="910"/>
      <c r="M898" s="392" t="s">
        <v>134</v>
      </c>
      <c r="N898" s="392" t="s">
        <v>195</v>
      </c>
      <c r="O898" s="392" t="s">
        <v>136</v>
      </c>
      <c r="P898" s="382"/>
    </row>
    <row r="899" spans="1:16" ht="18.600000000000001" customHeight="1" x14ac:dyDescent="0.25">
      <c r="A899" s="451" t="s">
        <v>114</v>
      </c>
      <c r="B899" s="393" t="s">
        <v>114</v>
      </c>
      <c r="C899" s="880" t="s">
        <v>180</v>
      </c>
      <c r="D899" s="878"/>
      <c r="E899" s="613">
        <f>F899*G899*H899</f>
        <v>0</v>
      </c>
      <c r="F899" s="395"/>
      <c r="G899" s="395"/>
      <c r="H899" s="394">
        <f>B890</f>
        <v>0</v>
      </c>
      <c r="I899" s="396">
        <f>L899-E899</f>
        <v>0</v>
      </c>
      <c r="J899" s="397"/>
      <c r="K899" s="398"/>
      <c r="L899" s="613">
        <f>M899*N899*O899</f>
        <v>0</v>
      </c>
      <c r="M899" s="399"/>
      <c r="N899" s="399"/>
      <c r="O899" s="394">
        <f>D890</f>
        <v>0</v>
      </c>
      <c r="P899" s="382"/>
    </row>
    <row r="900" spans="1:16" ht="18.600000000000001" customHeight="1" x14ac:dyDescent="0.25">
      <c r="A900" s="451" t="s">
        <v>164</v>
      </c>
      <c r="B900" s="881" t="s">
        <v>164</v>
      </c>
      <c r="C900" s="876" t="s">
        <v>178</v>
      </c>
      <c r="D900" s="877"/>
      <c r="E900" s="400">
        <f>SUM(E901:E904)</f>
        <v>0</v>
      </c>
      <c r="F900" s="401"/>
      <c r="G900" s="402"/>
      <c r="H900" s="402"/>
      <c r="I900" s="396"/>
      <c r="J900" s="403"/>
      <c r="K900" s="404"/>
      <c r="L900" s="400">
        <f>SUM(L901:L904)</f>
        <v>0</v>
      </c>
      <c r="M900" s="401"/>
      <c r="N900" s="402"/>
      <c r="O900" s="402"/>
      <c r="P900" s="382"/>
    </row>
    <row r="901" spans="1:16" ht="18.600000000000001" customHeight="1" x14ac:dyDescent="0.25">
      <c r="A901" s="451"/>
      <c r="B901" s="881"/>
      <c r="C901" s="874" t="s">
        <v>181</v>
      </c>
      <c r="D901" s="882"/>
      <c r="E901" s="394">
        <f t="shared" ref="E901:E904" si="322">F901*G901*H901</f>
        <v>0</v>
      </c>
      <c r="F901" s="395"/>
      <c r="G901" s="395"/>
      <c r="H901" s="394">
        <f>H899</f>
        <v>0</v>
      </c>
      <c r="I901" s="396">
        <f t="shared" ref="I901:I905" si="323">L901-E901</f>
        <v>0</v>
      </c>
      <c r="J901" s="397"/>
      <c r="K901" s="398"/>
      <c r="L901" s="394">
        <f t="shared" ref="L901:L905" si="324">M901*N901*O901</f>
        <v>0</v>
      </c>
      <c r="M901" s="399"/>
      <c r="N901" s="399"/>
      <c r="O901" s="394">
        <f>O899</f>
        <v>0</v>
      </c>
      <c r="P901" s="382"/>
    </row>
    <row r="902" spans="1:16" ht="18.600000000000001" customHeight="1" x14ac:dyDescent="0.25">
      <c r="A902" s="451"/>
      <c r="B902" s="881"/>
      <c r="C902" s="874" t="s">
        <v>181</v>
      </c>
      <c r="D902" s="882"/>
      <c r="E902" s="394">
        <f t="shared" si="322"/>
        <v>0</v>
      </c>
      <c r="F902" s="395"/>
      <c r="G902" s="395"/>
      <c r="H902" s="394">
        <f>H899</f>
        <v>0</v>
      </c>
      <c r="I902" s="396">
        <f t="shared" si="323"/>
        <v>0</v>
      </c>
      <c r="J902" s="397"/>
      <c r="K902" s="398"/>
      <c r="L902" s="394">
        <f t="shared" si="324"/>
        <v>0</v>
      </c>
      <c r="M902" s="399"/>
      <c r="N902" s="399"/>
      <c r="O902" s="394">
        <f>O899</f>
        <v>0</v>
      </c>
      <c r="P902" s="382"/>
    </row>
    <row r="903" spans="1:16" ht="18.600000000000001" customHeight="1" x14ac:dyDescent="0.25">
      <c r="A903" s="451"/>
      <c r="B903" s="881"/>
      <c r="C903" s="874" t="s">
        <v>182</v>
      </c>
      <c r="D903" s="867"/>
      <c r="E903" s="394">
        <f t="shared" si="322"/>
        <v>0</v>
      </c>
      <c r="F903" s="395"/>
      <c r="G903" s="395"/>
      <c r="H903" s="394">
        <f>H899</f>
        <v>0</v>
      </c>
      <c r="I903" s="396">
        <f t="shared" si="323"/>
        <v>0</v>
      </c>
      <c r="J903" s="397"/>
      <c r="K903" s="398"/>
      <c r="L903" s="394">
        <f t="shared" si="324"/>
        <v>0</v>
      </c>
      <c r="M903" s="399"/>
      <c r="N903" s="399"/>
      <c r="O903" s="394">
        <f>O899</f>
        <v>0</v>
      </c>
      <c r="P903" s="382"/>
    </row>
    <row r="904" spans="1:16" ht="18.600000000000001" customHeight="1" x14ac:dyDescent="0.25">
      <c r="A904" s="451"/>
      <c r="B904" s="881"/>
      <c r="C904" s="874" t="s">
        <v>182</v>
      </c>
      <c r="D904" s="867"/>
      <c r="E904" s="394">
        <f t="shared" si="322"/>
        <v>0</v>
      </c>
      <c r="F904" s="395"/>
      <c r="G904" s="395"/>
      <c r="H904" s="394">
        <f>H899</f>
        <v>0</v>
      </c>
      <c r="I904" s="396">
        <f t="shared" si="323"/>
        <v>0</v>
      </c>
      <c r="J904" s="397"/>
      <c r="K904" s="398"/>
      <c r="L904" s="394">
        <f t="shared" si="324"/>
        <v>0</v>
      </c>
      <c r="M904" s="399"/>
      <c r="N904" s="399"/>
      <c r="O904" s="394">
        <f>O899</f>
        <v>0</v>
      </c>
      <c r="P904" s="382"/>
    </row>
    <row r="905" spans="1:16" ht="18.600000000000001" customHeight="1" x14ac:dyDescent="0.25">
      <c r="A905" s="451" t="s">
        <v>165</v>
      </c>
      <c r="B905" s="405" t="s">
        <v>165</v>
      </c>
      <c r="C905" s="874" t="s">
        <v>183</v>
      </c>
      <c r="D905" s="867"/>
      <c r="E905" s="394">
        <f>F905*G905*H905</f>
        <v>0</v>
      </c>
      <c r="F905" s="395"/>
      <c r="G905" s="395"/>
      <c r="H905" s="394">
        <f>H899</f>
        <v>0</v>
      </c>
      <c r="I905" s="396">
        <f t="shared" si="323"/>
        <v>0</v>
      </c>
      <c r="J905" s="397"/>
      <c r="K905" s="398"/>
      <c r="L905" s="394">
        <f t="shared" si="324"/>
        <v>0</v>
      </c>
      <c r="M905" s="399"/>
      <c r="N905" s="399"/>
      <c r="O905" s="394">
        <f>O899</f>
        <v>0</v>
      </c>
      <c r="P905" s="382"/>
    </row>
    <row r="906" spans="1:16" ht="18.600000000000001" customHeight="1" x14ac:dyDescent="0.25">
      <c r="A906" s="451" t="s">
        <v>166</v>
      </c>
      <c r="B906" s="875" t="s">
        <v>166</v>
      </c>
      <c r="C906" s="876" t="s">
        <v>178</v>
      </c>
      <c r="D906" s="877"/>
      <c r="E906" s="400">
        <f>SUM(E907:E909)</f>
        <v>0</v>
      </c>
      <c r="F906" s="401"/>
      <c r="G906" s="402"/>
      <c r="H906" s="402"/>
      <c r="I906" s="406"/>
      <c r="J906" s="403"/>
      <c r="K906" s="404"/>
      <c r="L906" s="400">
        <f>SUM(L907:L909)</f>
        <v>0</v>
      </c>
      <c r="M906" s="401"/>
      <c r="N906" s="402"/>
      <c r="O906" s="402"/>
      <c r="P906" s="382"/>
    </row>
    <row r="907" spans="1:16" ht="18.600000000000001" customHeight="1" x14ac:dyDescent="0.25">
      <c r="A907" s="451"/>
      <c r="B907" s="879"/>
      <c r="C907" s="866" t="s">
        <v>184</v>
      </c>
      <c r="D907" s="867"/>
      <c r="E907" s="394">
        <f>F907*G907*H907</f>
        <v>0</v>
      </c>
      <c r="F907" s="395"/>
      <c r="G907" s="395"/>
      <c r="H907" s="394">
        <f>H899</f>
        <v>0</v>
      </c>
      <c r="I907" s="396">
        <f t="shared" ref="I907:I910" si="325">L907-E907</f>
        <v>0</v>
      </c>
      <c r="J907" s="397"/>
      <c r="K907" s="398"/>
      <c r="L907" s="394">
        <f t="shared" ref="L907:L910" si="326">M907*N907*O907</f>
        <v>0</v>
      </c>
      <c r="M907" s="399"/>
      <c r="N907" s="399"/>
      <c r="O907" s="394">
        <f>O899</f>
        <v>0</v>
      </c>
      <c r="P907" s="382"/>
    </row>
    <row r="908" spans="1:16" ht="18.600000000000001" customHeight="1" x14ac:dyDescent="0.25">
      <c r="A908" s="451"/>
      <c r="B908" s="879"/>
      <c r="C908" s="866" t="s">
        <v>185</v>
      </c>
      <c r="D908" s="867"/>
      <c r="E908" s="394">
        <f t="shared" ref="E908:E909" si="327">F908*G908*H908</f>
        <v>0</v>
      </c>
      <c r="F908" s="395"/>
      <c r="G908" s="395"/>
      <c r="H908" s="394">
        <f>H899</f>
        <v>0</v>
      </c>
      <c r="I908" s="396">
        <f t="shared" si="325"/>
        <v>0</v>
      </c>
      <c r="J908" s="397"/>
      <c r="K908" s="398"/>
      <c r="L908" s="394">
        <f t="shared" si="326"/>
        <v>0</v>
      </c>
      <c r="M908" s="399"/>
      <c r="N908" s="399"/>
      <c r="O908" s="394">
        <f>O899</f>
        <v>0</v>
      </c>
      <c r="P908" s="382"/>
    </row>
    <row r="909" spans="1:16" ht="18.600000000000001" customHeight="1" x14ac:dyDescent="0.25">
      <c r="A909" s="451"/>
      <c r="B909" s="879"/>
      <c r="C909" s="866" t="s">
        <v>179</v>
      </c>
      <c r="D909" s="867"/>
      <c r="E909" s="394">
        <f t="shared" si="327"/>
        <v>0</v>
      </c>
      <c r="F909" s="395"/>
      <c r="G909" s="395"/>
      <c r="H909" s="394">
        <f>H899</f>
        <v>0</v>
      </c>
      <c r="I909" s="396">
        <f t="shared" si="325"/>
        <v>0</v>
      </c>
      <c r="J909" s="397"/>
      <c r="K909" s="398"/>
      <c r="L909" s="394">
        <f t="shared" si="326"/>
        <v>0</v>
      </c>
      <c r="M909" s="399"/>
      <c r="N909" s="399"/>
      <c r="O909" s="394">
        <f>O899</f>
        <v>0</v>
      </c>
      <c r="P909" s="382"/>
    </row>
    <row r="910" spans="1:16" ht="18.600000000000001" customHeight="1" x14ac:dyDescent="0.25">
      <c r="A910" s="451" t="s">
        <v>167</v>
      </c>
      <c r="B910" s="407" t="s">
        <v>167</v>
      </c>
      <c r="C910" s="874" t="s">
        <v>186</v>
      </c>
      <c r="D910" s="867"/>
      <c r="E910" s="394">
        <f>F910*G910*H910</f>
        <v>0</v>
      </c>
      <c r="F910" s="395"/>
      <c r="G910" s="395"/>
      <c r="H910" s="394">
        <f>H899</f>
        <v>0</v>
      </c>
      <c r="I910" s="396">
        <f t="shared" si="325"/>
        <v>0</v>
      </c>
      <c r="J910" s="397"/>
      <c r="K910" s="398"/>
      <c r="L910" s="394">
        <f t="shared" si="326"/>
        <v>0</v>
      </c>
      <c r="M910" s="399"/>
      <c r="N910" s="399"/>
      <c r="O910" s="394">
        <f>O899</f>
        <v>0</v>
      </c>
      <c r="P910" s="382"/>
    </row>
    <row r="911" spans="1:16" ht="18.600000000000001" customHeight="1" x14ac:dyDescent="0.25">
      <c r="A911" s="451" t="s">
        <v>168</v>
      </c>
      <c r="B911" s="875" t="s">
        <v>168</v>
      </c>
      <c r="C911" s="876" t="s">
        <v>178</v>
      </c>
      <c r="D911" s="877"/>
      <c r="E911" s="400">
        <f>SUM(E912:E914)</f>
        <v>0</v>
      </c>
      <c r="F911" s="401"/>
      <c r="G911" s="402"/>
      <c r="H911" s="402"/>
      <c r="I911" s="406"/>
      <c r="J911" s="403"/>
      <c r="K911" s="404"/>
      <c r="L911" s="400">
        <f>SUM(L912:L914)</f>
        <v>0</v>
      </c>
      <c r="M911" s="401"/>
      <c r="N911" s="402"/>
      <c r="O911" s="402"/>
      <c r="P911" s="382"/>
    </row>
    <row r="912" spans="1:16" ht="18.600000000000001" customHeight="1" x14ac:dyDescent="0.25">
      <c r="A912" s="451"/>
      <c r="B912" s="875"/>
      <c r="C912" s="866" t="s">
        <v>187</v>
      </c>
      <c r="D912" s="867"/>
      <c r="E912" s="394">
        <f t="shared" ref="E912:E914" si="328">F912*G912*H912</f>
        <v>0</v>
      </c>
      <c r="F912" s="395"/>
      <c r="G912" s="395"/>
      <c r="H912" s="394">
        <f>H899</f>
        <v>0</v>
      </c>
      <c r="I912" s="396">
        <f t="shared" ref="I912:I915" si="329">L912-E912</f>
        <v>0</v>
      </c>
      <c r="J912" s="397"/>
      <c r="K912" s="398"/>
      <c r="L912" s="394">
        <f t="shared" ref="L912:L915" si="330">M912*N912*O912</f>
        <v>0</v>
      </c>
      <c r="M912" s="399"/>
      <c r="N912" s="399"/>
      <c r="O912" s="394">
        <f>O899</f>
        <v>0</v>
      </c>
      <c r="P912" s="382"/>
    </row>
    <row r="913" spans="1:17" ht="18.600000000000001" customHeight="1" x14ac:dyDescent="0.25">
      <c r="A913" s="451"/>
      <c r="B913" s="875"/>
      <c r="C913" s="866" t="s">
        <v>188</v>
      </c>
      <c r="D913" s="867"/>
      <c r="E913" s="394">
        <f t="shared" si="328"/>
        <v>0</v>
      </c>
      <c r="F913" s="395"/>
      <c r="G913" s="395"/>
      <c r="H913" s="394">
        <f>H899</f>
        <v>0</v>
      </c>
      <c r="I913" s="396">
        <f t="shared" si="329"/>
        <v>0</v>
      </c>
      <c r="J913" s="397"/>
      <c r="K913" s="398"/>
      <c r="L913" s="394">
        <f t="shared" si="330"/>
        <v>0</v>
      </c>
      <c r="M913" s="399"/>
      <c r="N913" s="399"/>
      <c r="O913" s="394">
        <f>O899</f>
        <v>0</v>
      </c>
      <c r="P913" s="382"/>
    </row>
    <row r="914" spans="1:17" ht="18.600000000000001" customHeight="1" x14ac:dyDescent="0.25">
      <c r="A914" s="451"/>
      <c r="B914" s="875"/>
      <c r="C914" s="866" t="s">
        <v>179</v>
      </c>
      <c r="D914" s="867"/>
      <c r="E914" s="394">
        <f t="shared" si="328"/>
        <v>0</v>
      </c>
      <c r="F914" s="395"/>
      <c r="G914" s="395"/>
      <c r="H914" s="394">
        <f>H899</f>
        <v>0</v>
      </c>
      <c r="I914" s="396">
        <f t="shared" si="329"/>
        <v>0</v>
      </c>
      <c r="J914" s="397"/>
      <c r="K914" s="398"/>
      <c r="L914" s="394">
        <f t="shared" si="330"/>
        <v>0</v>
      </c>
      <c r="M914" s="399"/>
      <c r="N914" s="399"/>
      <c r="O914" s="394">
        <f>O899</f>
        <v>0</v>
      </c>
      <c r="P914" s="382"/>
    </row>
    <row r="915" spans="1:17" ht="18.600000000000001" customHeight="1" x14ac:dyDescent="0.25">
      <c r="A915" s="451" t="s">
        <v>169</v>
      </c>
      <c r="B915" s="405" t="s">
        <v>169</v>
      </c>
      <c r="C915" s="874" t="s">
        <v>189</v>
      </c>
      <c r="D915" s="867"/>
      <c r="E915" s="394">
        <f>F915*G915*H915</f>
        <v>0</v>
      </c>
      <c r="F915" s="395"/>
      <c r="G915" s="395"/>
      <c r="H915" s="394">
        <f>H899</f>
        <v>0</v>
      </c>
      <c r="I915" s="396">
        <f t="shared" si="329"/>
        <v>0</v>
      </c>
      <c r="J915" s="397"/>
      <c r="K915" s="398"/>
      <c r="L915" s="394">
        <f t="shared" si="330"/>
        <v>0</v>
      </c>
      <c r="M915" s="399"/>
      <c r="N915" s="399"/>
      <c r="O915" s="394">
        <f>O899</f>
        <v>0</v>
      </c>
      <c r="P915" s="382"/>
    </row>
    <row r="916" spans="1:17" ht="18.600000000000001" customHeight="1" x14ac:dyDescent="0.25">
      <c r="A916" s="451" t="s">
        <v>170</v>
      </c>
      <c r="B916" s="875" t="s">
        <v>170</v>
      </c>
      <c r="C916" s="876" t="s">
        <v>178</v>
      </c>
      <c r="D916" s="877"/>
      <c r="E916" s="400">
        <f>SUM(E917:E918)</f>
        <v>0</v>
      </c>
      <c r="F916" s="401"/>
      <c r="G916" s="402"/>
      <c r="H916" s="402"/>
      <c r="I916" s="406"/>
      <c r="J916" s="403"/>
      <c r="K916" s="404"/>
      <c r="L916" s="400">
        <f>SUM(L917:L918)</f>
        <v>0</v>
      </c>
      <c r="M916" s="401"/>
      <c r="N916" s="402"/>
      <c r="O916" s="402"/>
      <c r="P916" s="382"/>
    </row>
    <row r="917" spans="1:17" ht="18.600000000000001" customHeight="1" x14ac:dyDescent="0.25">
      <c r="A917" s="451"/>
      <c r="B917" s="878"/>
      <c r="C917" s="874" t="s">
        <v>170</v>
      </c>
      <c r="D917" s="867"/>
      <c r="E917" s="394">
        <f t="shared" ref="E917" si="331">F917*G917*H917</f>
        <v>0</v>
      </c>
      <c r="F917" s="395"/>
      <c r="G917" s="395"/>
      <c r="H917" s="394">
        <f>H899</f>
        <v>0</v>
      </c>
      <c r="I917" s="396">
        <f t="shared" ref="I917:I919" si="332">L917-E917</f>
        <v>0</v>
      </c>
      <c r="J917" s="397"/>
      <c r="K917" s="398"/>
      <c r="L917" s="394">
        <f t="shared" ref="L917:L919" si="333">M917*N917*O917</f>
        <v>0</v>
      </c>
      <c r="M917" s="399"/>
      <c r="N917" s="399"/>
      <c r="O917" s="394">
        <f>O899</f>
        <v>0</v>
      </c>
      <c r="P917" s="382"/>
    </row>
    <row r="918" spans="1:17" ht="18.600000000000001" customHeight="1" x14ac:dyDescent="0.25">
      <c r="A918" s="451"/>
      <c r="B918" s="878"/>
      <c r="C918" s="874" t="s">
        <v>190</v>
      </c>
      <c r="D918" s="867"/>
      <c r="E918" s="394">
        <f>F918*G918*H918</f>
        <v>0</v>
      </c>
      <c r="F918" s="395"/>
      <c r="G918" s="395"/>
      <c r="H918" s="394">
        <f>H899</f>
        <v>0</v>
      </c>
      <c r="I918" s="396">
        <f t="shared" si="332"/>
        <v>0</v>
      </c>
      <c r="J918" s="397"/>
      <c r="K918" s="398"/>
      <c r="L918" s="394">
        <f t="shared" si="333"/>
        <v>0</v>
      </c>
      <c r="M918" s="399"/>
      <c r="N918" s="399"/>
      <c r="O918" s="394">
        <f>O899</f>
        <v>0</v>
      </c>
      <c r="P918" s="382"/>
    </row>
    <row r="919" spans="1:17" ht="18.600000000000001" customHeight="1" x14ac:dyDescent="0.25">
      <c r="A919" s="451" t="s">
        <v>171</v>
      </c>
      <c r="B919" s="405" t="s">
        <v>171</v>
      </c>
      <c r="C919" s="874" t="s">
        <v>191</v>
      </c>
      <c r="D919" s="867"/>
      <c r="E919" s="394">
        <f>F919*G919*H919</f>
        <v>0</v>
      </c>
      <c r="F919" s="395"/>
      <c r="G919" s="395"/>
      <c r="H919" s="394">
        <f>H899</f>
        <v>0</v>
      </c>
      <c r="I919" s="396">
        <f t="shared" si="332"/>
        <v>0</v>
      </c>
      <c r="J919" s="397"/>
      <c r="K919" s="398"/>
      <c r="L919" s="394">
        <f t="shared" si="333"/>
        <v>0</v>
      </c>
      <c r="M919" s="399"/>
      <c r="N919" s="399"/>
      <c r="O919" s="394">
        <f>O899</f>
        <v>0</v>
      </c>
      <c r="P919" s="382"/>
      <c r="Q919" s="371" t="s">
        <v>256</v>
      </c>
    </row>
    <row r="920" spans="1:17" ht="18.600000000000001" customHeight="1" x14ac:dyDescent="0.25">
      <c r="A920" s="451" t="s">
        <v>172</v>
      </c>
      <c r="B920" s="875" t="s">
        <v>172</v>
      </c>
      <c r="C920" s="876" t="s">
        <v>178</v>
      </c>
      <c r="D920" s="877"/>
      <c r="E920" s="400">
        <f>SUM(E921:E923)</f>
        <v>0</v>
      </c>
      <c r="F920" s="401"/>
      <c r="G920" s="402"/>
      <c r="H920" s="402"/>
      <c r="I920" s="406"/>
      <c r="J920" s="403"/>
      <c r="K920" s="404"/>
      <c r="L920" s="400">
        <f>SUM(L921:L923)</f>
        <v>0</v>
      </c>
      <c r="M920" s="401"/>
      <c r="N920" s="402"/>
      <c r="O920" s="402"/>
      <c r="P920" s="382"/>
    </row>
    <row r="921" spans="1:17" ht="18.600000000000001" customHeight="1" x14ac:dyDescent="0.25">
      <c r="A921" s="451"/>
      <c r="B921" s="875"/>
      <c r="C921" s="866" t="s">
        <v>192</v>
      </c>
      <c r="D921" s="867"/>
      <c r="E921" s="394">
        <f t="shared" ref="E921:E923" si="334">F921*G921*H921</f>
        <v>0</v>
      </c>
      <c r="F921" s="395"/>
      <c r="G921" s="395"/>
      <c r="H921" s="394">
        <f>H899</f>
        <v>0</v>
      </c>
      <c r="I921" s="396">
        <f t="shared" ref="I921:I924" si="335">L921-E921</f>
        <v>0</v>
      </c>
      <c r="J921" s="397"/>
      <c r="K921" s="398"/>
      <c r="L921" s="394">
        <f t="shared" ref="L921:L924" si="336">M921*N921*O921</f>
        <v>0</v>
      </c>
      <c r="M921" s="399"/>
      <c r="N921" s="399"/>
      <c r="O921" s="394">
        <f>O899</f>
        <v>0</v>
      </c>
      <c r="P921" s="382"/>
    </row>
    <row r="922" spans="1:17" ht="18.600000000000001" customHeight="1" x14ac:dyDescent="0.25">
      <c r="A922" s="451"/>
      <c r="B922" s="875"/>
      <c r="C922" s="866" t="s">
        <v>193</v>
      </c>
      <c r="D922" s="867"/>
      <c r="E922" s="394">
        <f t="shared" si="334"/>
        <v>0</v>
      </c>
      <c r="F922" s="395"/>
      <c r="G922" s="395"/>
      <c r="H922" s="394">
        <f>H899</f>
        <v>0</v>
      </c>
      <c r="I922" s="396">
        <f t="shared" si="335"/>
        <v>0</v>
      </c>
      <c r="J922" s="397"/>
      <c r="K922" s="398"/>
      <c r="L922" s="394">
        <f t="shared" si="336"/>
        <v>0</v>
      </c>
      <c r="M922" s="399"/>
      <c r="N922" s="399"/>
      <c r="O922" s="394">
        <f>O899</f>
        <v>0</v>
      </c>
      <c r="P922" s="382"/>
    </row>
    <row r="923" spans="1:17" ht="18.600000000000001" customHeight="1" x14ac:dyDescent="0.25">
      <c r="A923" s="451"/>
      <c r="B923" s="875"/>
      <c r="C923" s="866" t="s">
        <v>179</v>
      </c>
      <c r="D923" s="867"/>
      <c r="E923" s="394">
        <f t="shared" si="334"/>
        <v>0</v>
      </c>
      <c r="F923" s="395"/>
      <c r="G923" s="395"/>
      <c r="H923" s="394">
        <f>H899</f>
        <v>0</v>
      </c>
      <c r="I923" s="396">
        <f t="shared" si="335"/>
        <v>0</v>
      </c>
      <c r="J923" s="397"/>
      <c r="K923" s="398"/>
      <c r="L923" s="394">
        <f t="shared" si="336"/>
        <v>0</v>
      </c>
      <c r="M923" s="399"/>
      <c r="N923" s="399"/>
      <c r="O923" s="394">
        <f>O899</f>
        <v>0</v>
      </c>
      <c r="P923" s="382"/>
    </row>
    <row r="924" spans="1:17" ht="18.600000000000001" customHeight="1" x14ac:dyDescent="0.25">
      <c r="A924" s="451" t="s">
        <v>173</v>
      </c>
      <c r="B924" s="405" t="s">
        <v>173</v>
      </c>
      <c r="C924" s="866" t="s">
        <v>194</v>
      </c>
      <c r="D924" s="867"/>
      <c r="E924" s="394">
        <f>F924*G924*H924</f>
        <v>0</v>
      </c>
      <c r="F924" s="395"/>
      <c r="G924" s="395"/>
      <c r="H924" s="394">
        <f>H899</f>
        <v>0</v>
      </c>
      <c r="I924" s="396">
        <f t="shared" si="335"/>
        <v>0</v>
      </c>
      <c r="J924" s="397"/>
      <c r="K924" s="398"/>
      <c r="L924" s="394">
        <f t="shared" si="336"/>
        <v>0</v>
      </c>
      <c r="M924" s="399"/>
      <c r="N924" s="399"/>
      <c r="O924" s="394">
        <f>O899</f>
        <v>0</v>
      </c>
      <c r="P924" s="382"/>
    </row>
    <row r="925" spans="1:17" s="415" customFormat="1" ht="18.600000000000001" customHeight="1" x14ac:dyDescent="0.25">
      <c r="B925" s="868" t="s">
        <v>196</v>
      </c>
      <c r="C925" s="869"/>
      <c r="D925" s="870"/>
      <c r="E925" s="408">
        <f>SUM(E899,E900,E905,E906,E910,E911,E915,E916,E919,E920,E924)</f>
        <v>0</v>
      </c>
      <c r="F925" s="401"/>
      <c r="G925" s="409"/>
      <c r="H925" s="410"/>
      <c r="I925" s="411"/>
      <c r="J925" s="412"/>
      <c r="K925" s="413"/>
      <c r="L925" s="408">
        <f>SUM(L899,L900,L905,L906,L910,L911,L915,L916,L919,L920,L924)</f>
        <v>0</v>
      </c>
      <c r="M925" s="401"/>
      <c r="N925" s="409"/>
      <c r="O925" s="410"/>
      <c r="P925" s="414"/>
    </row>
    <row r="926" spans="1:17" ht="16.8" customHeight="1" outlineLevel="1" x14ac:dyDescent="0.25">
      <c r="B926" s="871" t="s">
        <v>264</v>
      </c>
      <c r="C926" s="872" t="s">
        <v>201</v>
      </c>
      <c r="D926" s="873"/>
      <c r="E926" s="416">
        <f t="shared" ref="E926" si="337">F926*G926*H926</f>
        <v>0</v>
      </c>
      <c r="F926" s="417"/>
      <c r="G926" s="417"/>
      <c r="H926" s="394">
        <f>H899</f>
        <v>0</v>
      </c>
      <c r="I926" s="396">
        <f t="shared" ref="I926:I928" si="338">L926-E926</f>
        <v>0</v>
      </c>
      <c r="J926" s="397"/>
      <c r="K926" s="398"/>
      <c r="L926" s="394">
        <f t="shared" ref="L926:L928" si="339">M926*N926*O926</f>
        <v>0</v>
      </c>
      <c r="M926" s="399"/>
      <c r="N926" s="399"/>
      <c r="O926" s="394">
        <f>O899</f>
        <v>0</v>
      </c>
      <c r="P926" s="382"/>
    </row>
    <row r="927" spans="1:17" ht="16.8" customHeight="1" outlineLevel="1" x14ac:dyDescent="0.25">
      <c r="B927" s="871"/>
      <c r="C927" s="872" t="s">
        <v>200</v>
      </c>
      <c r="D927" s="873"/>
      <c r="E927" s="416">
        <f>F927*G927*H927</f>
        <v>0</v>
      </c>
      <c r="F927" s="417"/>
      <c r="G927" s="417"/>
      <c r="H927" s="394">
        <f>H899</f>
        <v>0</v>
      </c>
      <c r="I927" s="396">
        <f t="shared" si="338"/>
        <v>0</v>
      </c>
      <c r="J927" s="397"/>
      <c r="K927" s="398"/>
      <c r="L927" s="394">
        <f t="shared" si="339"/>
        <v>0</v>
      </c>
      <c r="M927" s="399"/>
      <c r="N927" s="399"/>
      <c r="O927" s="394">
        <f>O899</f>
        <v>0</v>
      </c>
      <c r="P927" s="382"/>
    </row>
    <row r="928" spans="1:17" ht="16.8" customHeight="1" outlineLevel="1" x14ac:dyDescent="0.25">
      <c r="B928" s="871"/>
      <c r="C928" s="872" t="s">
        <v>197</v>
      </c>
      <c r="D928" s="873"/>
      <c r="E928" s="416">
        <f t="shared" ref="E928" si="340">F928*G928*H928</f>
        <v>0</v>
      </c>
      <c r="F928" s="417"/>
      <c r="G928" s="417"/>
      <c r="H928" s="394">
        <f>H899</f>
        <v>0</v>
      </c>
      <c r="I928" s="396">
        <f t="shared" si="338"/>
        <v>0</v>
      </c>
      <c r="J928" s="397"/>
      <c r="K928" s="398"/>
      <c r="L928" s="394">
        <f t="shared" si="339"/>
        <v>0</v>
      </c>
      <c r="M928" s="399"/>
      <c r="N928" s="399"/>
      <c r="O928" s="394">
        <f>O899</f>
        <v>0</v>
      </c>
      <c r="P928" s="382"/>
    </row>
    <row r="929" spans="1:20" s="415" customFormat="1" ht="18.600000000000001" customHeight="1" outlineLevel="1" thickBot="1" x14ac:dyDescent="0.3">
      <c r="B929" s="860" t="s">
        <v>265</v>
      </c>
      <c r="C929" s="861"/>
      <c r="D929" s="862"/>
      <c r="E929" s="418">
        <f>SUM(E926:E928)</f>
        <v>0</v>
      </c>
      <c r="F929" s="419"/>
      <c r="G929" s="420"/>
      <c r="H929" s="421"/>
      <c r="I929" s="422"/>
      <c r="J929" s="423"/>
      <c r="K929" s="424"/>
      <c r="L929" s="418">
        <f>SUM(L926:L928)</f>
        <v>0</v>
      </c>
      <c r="M929" s="419"/>
      <c r="N929" s="420"/>
      <c r="O929" s="421"/>
      <c r="P929" s="414"/>
    </row>
    <row r="930" spans="1:20" ht="21" customHeight="1" thickBot="1" x14ac:dyDescent="0.3">
      <c r="B930" s="863" t="s">
        <v>254</v>
      </c>
      <c r="C930" s="864"/>
      <c r="D930" s="865" t="s">
        <v>255</v>
      </c>
      <c r="E930" s="857"/>
      <c r="F930" s="857"/>
      <c r="G930" s="857"/>
      <c r="H930" s="857"/>
      <c r="I930" s="857"/>
      <c r="J930" s="857"/>
      <c r="K930" s="857"/>
      <c r="L930" s="858"/>
      <c r="M930" s="858"/>
      <c r="N930" s="858"/>
      <c r="O930" s="859"/>
      <c r="P930" s="382"/>
    </row>
    <row r="931" spans="1:20" outlineLevel="1" x14ac:dyDescent="0.25">
      <c r="B931" s="303" t="s">
        <v>266</v>
      </c>
      <c r="E931" s="425">
        <f>(E925-E924)*0.05</f>
        <v>0</v>
      </c>
      <c r="F931" s="303"/>
      <c r="G931" s="303"/>
      <c r="H931" s="426"/>
      <c r="L931" s="425">
        <f>(L925-L924)*0.05</f>
        <v>0</v>
      </c>
      <c r="P931" s="382"/>
    </row>
    <row r="932" spans="1:20" outlineLevel="1" x14ac:dyDescent="0.25">
      <c r="B932" s="303"/>
      <c r="E932" s="427" t="str">
        <f>IF(E924&lt;=E931,"O.K","Review")</f>
        <v>O.K</v>
      </c>
      <c r="F932" s="303"/>
      <c r="G932" s="303"/>
      <c r="L932" s="427" t="str">
        <f>IF(L924&lt;=L931,"O.K","Review")</f>
        <v>O.K</v>
      </c>
      <c r="P932" s="382"/>
    </row>
    <row r="933" spans="1:20" x14ac:dyDescent="0.25">
      <c r="B933" s="303"/>
      <c r="E933" s="427"/>
      <c r="F933" s="303"/>
      <c r="G933" s="303"/>
      <c r="L933" s="427"/>
      <c r="P933" s="382"/>
    </row>
    <row r="934" spans="1:20" s="428" customFormat="1" ht="25.5" customHeight="1" outlineLevel="1" x14ac:dyDescent="0.25">
      <c r="B934" s="429" t="str">
        <f>정부지원금!$B$29</f>
        <v>성명 :                  (서명)</v>
      </c>
      <c r="C934" s="429"/>
      <c r="E934" s="429" t="str">
        <f>정부지원금!$E$29</f>
        <v>성명 :                  (서명)</v>
      </c>
      <c r="F934" s="430"/>
      <c r="H934" s="429" t="str">
        <f>정부지원금!$G$29</f>
        <v>성명 :                  (서명)</v>
      </c>
      <c r="K934" s="430" t="str">
        <f>정부지원금!$I$29</f>
        <v>성명 :                  (서명)</v>
      </c>
      <c r="N934" s="430" t="str">
        <f>정부지원금!$K$29</f>
        <v>성명 :                  (서명)</v>
      </c>
      <c r="P934" s="382"/>
    </row>
    <row r="935" spans="1:20" s="428" customFormat="1" ht="25.5" customHeight="1" outlineLevel="1" x14ac:dyDescent="0.25">
      <c r="B935" s="429" t="str">
        <f>정부지원금!$B$30</f>
        <v>성명 :                  (서명)</v>
      </c>
      <c r="C935" s="429"/>
      <c r="E935" s="429" t="str">
        <f>정부지원금!$E$30</f>
        <v>성명 :                  (서명)</v>
      </c>
      <c r="F935" s="430"/>
      <c r="H935" s="429" t="str">
        <f>정부지원금!$G$30</f>
        <v>성명 :                  (서명)</v>
      </c>
      <c r="K935" s="430" t="str">
        <f>정부지원금!$I$30</f>
        <v>성명 :                  (서명)</v>
      </c>
      <c r="N935" s="430" t="str">
        <f>정부지원금!$K$30</f>
        <v>성명 :                  (서명)</v>
      </c>
      <c r="P935" s="382"/>
    </row>
    <row r="937" spans="1:20" ht="43.5" customHeight="1" x14ac:dyDescent="0.25">
      <c r="B937" s="372" t="s">
        <v>262</v>
      </c>
      <c r="C937" s="373"/>
      <c r="D937" s="373"/>
      <c r="E937" s="373"/>
      <c r="F937" s="373"/>
      <c r="G937" s="373"/>
      <c r="H937" s="373"/>
      <c r="I937" s="373"/>
      <c r="J937" s="373"/>
      <c r="K937" s="373"/>
      <c r="L937" s="373"/>
      <c r="M937" s="373"/>
      <c r="N937" s="373"/>
      <c r="O937" s="373"/>
      <c r="P937" s="373"/>
      <c r="Q937" s="373"/>
      <c r="R937" s="373"/>
    </row>
    <row r="938" spans="1:20" ht="21.6" customHeight="1" x14ac:dyDescent="0.25">
      <c r="B938" s="942" t="str">
        <f>INDEX('훈련비용 조정내역표'!$C$10:$C$60,MATCH(F940,'훈련비용 조정내역표'!$B$10:$B$60,0),0)</f>
        <v>승인</v>
      </c>
      <c r="C938" s="942"/>
      <c r="D938" s="374"/>
      <c r="E938" s="375"/>
      <c r="F938" s="375"/>
      <c r="G938" s="376"/>
      <c r="H938" s="383" t="s">
        <v>247</v>
      </c>
      <c r="I938" s="378">
        <f>INDEX('훈련비용 조정내역표'!$G$10:$G$60,MATCH(F940,'훈련비용 조정내역표'!$B$10:$B$60,0),0)</f>
        <v>0</v>
      </c>
      <c r="J938" s="383" t="s">
        <v>248</v>
      </c>
      <c r="K938" s="605">
        <f>INT(IFERROR($J943/($B942*$E942*$B945),))</f>
        <v>0</v>
      </c>
      <c r="L938" s="435" t="e">
        <f>K938/$I938</f>
        <v>#DIV/0!</v>
      </c>
      <c r="M938" s="436" t="s">
        <v>249</v>
      </c>
      <c r="N938" s="605">
        <f>INT(IFERROR($N943/($D942*$G942*$D945),))</f>
        <v>0</v>
      </c>
      <c r="O938" s="435" t="e">
        <f>N938/$I938</f>
        <v>#DIV/0!</v>
      </c>
      <c r="P938" s="373"/>
      <c r="Q938" s="373"/>
      <c r="R938" s="373"/>
    </row>
    <row r="939" spans="1:20" ht="21.6" customHeight="1" x14ac:dyDescent="0.25">
      <c r="B939" s="379" t="s">
        <v>229</v>
      </c>
      <c r="C939" s="881" t="s">
        <v>230</v>
      </c>
      <c r="D939" s="881"/>
      <c r="E939" s="881"/>
      <c r="F939" s="377" t="s">
        <v>231</v>
      </c>
      <c r="G939" s="380" t="s">
        <v>233</v>
      </c>
      <c r="H939" s="943" t="s">
        <v>250</v>
      </c>
      <c r="I939" s="944"/>
      <c r="J939" s="944"/>
      <c r="K939" s="944"/>
      <c r="L939" s="944"/>
      <c r="M939" s="944"/>
      <c r="N939" s="944"/>
      <c r="O939" s="945"/>
      <c r="P939" s="373"/>
      <c r="Q939" s="373"/>
      <c r="R939" s="373"/>
    </row>
    <row r="940" spans="1:20" ht="21.6" customHeight="1" thickBot="1" x14ac:dyDescent="0.3">
      <c r="B940" s="636" t="str">
        <f>일반사항!$E$6</f>
        <v>부산</v>
      </c>
      <c r="C940" s="937">
        <f>일반사항!$E$7</f>
        <v>0</v>
      </c>
      <c r="D940" s="937"/>
      <c r="E940" s="937"/>
      <c r="F940" s="665">
        <f>'훈련비용 조정내역표'!$B$28</f>
        <v>19</v>
      </c>
      <c r="G940" s="381">
        <f>INDEX('훈련비용 조정내역표'!$H$10:$H$60,MATCH(F940,'훈련비용 조정내역표'!$B$10:$B$60,0),0)</f>
        <v>0</v>
      </c>
      <c r="H940" s="937">
        <f>INDEX('훈련비용 조정내역표'!$D$10:$D$60,MATCH(F940,'훈련비용 조정내역표'!$B$10:$B$60,0),0)</f>
        <v>0</v>
      </c>
      <c r="I940" s="937"/>
      <c r="J940" s="937"/>
      <c r="K940" s="937"/>
      <c r="L940" s="434" t="str">
        <f>IF(E942=G942,"◯ 적합","◯ 변경")</f>
        <v>◯ 적합</v>
      </c>
      <c r="M940" s="938">
        <f>INDEX('훈련비용 조정내역표'!$E$10:$E$60,MATCH(F940,'훈련비용 조정내역표'!$B$10:$B$60,0),0)</f>
        <v>0</v>
      </c>
      <c r="N940" s="938"/>
      <c r="O940" s="938"/>
      <c r="P940" s="373"/>
      <c r="Q940" s="373"/>
      <c r="R940" s="373"/>
    </row>
    <row r="941" spans="1:20" ht="21.6" customHeight="1" thickTop="1" x14ac:dyDescent="0.25">
      <c r="B941" s="939" t="s">
        <v>106</v>
      </c>
      <c r="C941" s="939"/>
      <c r="D941" s="939"/>
      <c r="E941" s="939" t="s">
        <v>163</v>
      </c>
      <c r="F941" s="939"/>
      <c r="G941" s="940"/>
      <c r="H941" s="941" t="s">
        <v>243</v>
      </c>
      <c r="I941" s="939"/>
      <c r="J941" s="939"/>
      <c r="K941" s="939"/>
      <c r="L941" s="939" t="s">
        <v>246</v>
      </c>
      <c r="M941" s="939"/>
      <c r="N941" s="939"/>
      <c r="O941" s="939"/>
      <c r="P941" s="373"/>
      <c r="Q941" s="373"/>
      <c r="R941" s="373"/>
      <c r="T941" s="382"/>
    </row>
    <row r="942" spans="1:20" ht="21.6" customHeight="1" x14ac:dyDescent="0.25">
      <c r="B942" s="915">
        <f>INDEX('훈련비용 조정내역표'!$O$10:$O$60,MATCH(F940,'훈련비용 조정내역표'!$B$10:$B$60,0),0)</f>
        <v>0</v>
      </c>
      <c r="C942" s="917" t="str">
        <f>IF(B942=D942,"◯ 적합","◯ 변경")</f>
        <v>◯ 적합</v>
      </c>
      <c r="D942" s="918">
        <f>INDEX('훈련비용 조정내역표'!$Y$10:$Y$60,MATCH(F940,'훈련비용 조정내역표'!$B$10:$B$60,0),0)</f>
        <v>0</v>
      </c>
      <c r="E942" s="915">
        <f>INDEX('훈련비용 조정내역표'!$N$10:$N$60,MATCH(F940,'훈련비용 조정내역표'!$B$10:$B$60,0),0)</f>
        <v>0</v>
      </c>
      <c r="F942" s="917" t="str">
        <f>IF(E942=G942,"◯ 적합","◯ 변경")</f>
        <v>◯ 적합</v>
      </c>
      <c r="G942" s="921">
        <f>INDEX('훈련비용 조정내역표'!$X$10:$X$60,MATCH(F940,'훈련비용 조정내역표'!$B$10:$B$60,0),0)</f>
        <v>0</v>
      </c>
      <c r="H942" s="934" t="s">
        <v>36</v>
      </c>
      <c r="I942" s="926"/>
      <c r="J942" s="935">
        <f>J943+J944+J945+J946</f>
        <v>0</v>
      </c>
      <c r="K942" s="935"/>
      <c r="L942" s="926" t="s">
        <v>36</v>
      </c>
      <c r="M942" s="926"/>
      <c r="N942" s="935">
        <f>N943+N944+N945+N946</f>
        <v>0</v>
      </c>
      <c r="O942" s="935"/>
      <c r="P942" s="373"/>
      <c r="Q942" s="373"/>
      <c r="R942" s="373"/>
      <c r="T942" s="382"/>
    </row>
    <row r="943" spans="1:20" ht="21.6" customHeight="1" x14ac:dyDescent="0.25">
      <c r="A943" s="371" t="str">
        <f>F940&amp;"훈련비금액"</f>
        <v>19훈련비금액</v>
      </c>
      <c r="B943" s="915"/>
      <c r="C943" s="917"/>
      <c r="D943" s="918"/>
      <c r="E943" s="915"/>
      <c r="F943" s="917"/>
      <c r="G943" s="921"/>
      <c r="H943" s="929" t="s">
        <v>263</v>
      </c>
      <c r="I943" s="932"/>
      <c r="J943" s="936">
        <f>E977</f>
        <v>0</v>
      </c>
      <c r="K943" s="936"/>
      <c r="L943" s="932" t="s">
        <v>263</v>
      </c>
      <c r="M943" s="932"/>
      <c r="N943" s="936">
        <f>L977</f>
        <v>0</v>
      </c>
      <c r="O943" s="936"/>
      <c r="P943" s="373"/>
      <c r="Q943" s="373"/>
      <c r="R943" s="373"/>
      <c r="T943" s="382"/>
    </row>
    <row r="944" spans="1:20" ht="21.6" customHeight="1" x14ac:dyDescent="0.25">
      <c r="A944" s="371" t="str">
        <f>F940&amp;"숙식비"</f>
        <v>19숙식비</v>
      </c>
      <c r="B944" s="926" t="s">
        <v>236</v>
      </c>
      <c r="C944" s="926"/>
      <c r="D944" s="926"/>
      <c r="E944" s="926" t="s">
        <v>237</v>
      </c>
      <c r="F944" s="926"/>
      <c r="G944" s="927"/>
      <c r="H944" s="928" t="s">
        <v>342</v>
      </c>
      <c r="I944" s="384" t="s">
        <v>244</v>
      </c>
      <c r="J944" s="923">
        <f>E978</f>
        <v>0</v>
      </c>
      <c r="K944" s="923"/>
      <c r="L944" s="931" t="s">
        <v>342</v>
      </c>
      <c r="M944" s="384" t="s">
        <v>244</v>
      </c>
      <c r="N944" s="914">
        <f>L978</f>
        <v>0</v>
      </c>
      <c r="O944" s="914"/>
      <c r="P944" s="373"/>
      <c r="Q944" s="373"/>
      <c r="R944" s="373"/>
      <c r="T944" s="382"/>
    </row>
    <row r="945" spans="1:20" ht="21.6" customHeight="1" x14ac:dyDescent="0.25">
      <c r="A945" s="371" t="str">
        <f>F940&amp;"식비"</f>
        <v>19식비</v>
      </c>
      <c r="B945" s="915">
        <f>INDEX('훈련비용 조정내역표'!$M$10:$M$60,MATCH(F940,'훈련비용 조정내역표'!$B$10:$B$60,0),0)</f>
        <v>0</v>
      </c>
      <c r="C945" s="917" t="str">
        <f>IF(B945=D945,"◯ 적합","◯ 변경")</f>
        <v>◯ 적합</v>
      </c>
      <c r="D945" s="918">
        <f>INDEX('훈련비용 조정내역표'!$W$10:$W$60,MATCH(F940,'훈련비용 조정내역표'!$B$10:$B$60,0),0)</f>
        <v>0</v>
      </c>
      <c r="E945" s="920">
        <f>INDEX('훈련비용 조정내역표'!$J$10:$J$60,MATCH(F940,'훈련비용 조정내역표'!$B$10:$B$60,0),0)</f>
        <v>0</v>
      </c>
      <c r="F945" s="917" t="str">
        <f>IF(E945=G945,"◯ 적합","◯ 변경")</f>
        <v>◯ 적합</v>
      </c>
      <c r="G945" s="921">
        <f>INDEX('훈련비용 조정내역표'!$K$10:$K$60,MATCH(F940,'훈련비용 조정내역표'!$B$10:$B$60,0),0)</f>
        <v>0</v>
      </c>
      <c r="H945" s="929"/>
      <c r="I945" s="384" t="s">
        <v>199</v>
      </c>
      <c r="J945" s="923">
        <f>E979</f>
        <v>0</v>
      </c>
      <c r="K945" s="923"/>
      <c r="L945" s="932"/>
      <c r="M945" s="384" t="s">
        <v>199</v>
      </c>
      <c r="N945" s="914">
        <f>L979</f>
        <v>0</v>
      </c>
      <c r="O945" s="914"/>
      <c r="P945" s="373"/>
      <c r="Q945" s="373"/>
      <c r="R945" s="373"/>
      <c r="T945" s="382"/>
    </row>
    <row r="946" spans="1:20" ht="21.6" customHeight="1" thickBot="1" x14ac:dyDescent="0.3">
      <c r="A946" s="371" t="str">
        <f>F940&amp;"수당 등"</f>
        <v>19수당 등</v>
      </c>
      <c r="B946" s="916"/>
      <c r="C946" s="917"/>
      <c r="D946" s="919"/>
      <c r="E946" s="916"/>
      <c r="F946" s="917"/>
      <c r="G946" s="922"/>
      <c r="H946" s="930"/>
      <c r="I946" s="385" t="s">
        <v>245</v>
      </c>
      <c r="J946" s="924">
        <f>E980</f>
        <v>0</v>
      </c>
      <c r="K946" s="924"/>
      <c r="L946" s="933"/>
      <c r="M946" s="385" t="s">
        <v>245</v>
      </c>
      <c r="N946" s="925">
        <f>L980</f>
        <v>0</v>
      </c>
      <c r="O946" s="925"/>
      <c r="P946" s="373"/>
      <c r="Q946" s="373"/>
      <c r="R946" s="373"/>
      <c r="T946" s="382"/>
    </row>
    <row r="947" spans="1:20" ht="21.6" customHeight="1" thickTop="1" thickBot="1" x14ac:dyDescent="0.3">
      <c r="B947" s="883" t="s">
        <v>238</v>
      </c>
      <c r="C947" s="883"/>
      <c r="D947" s="386">
        <f>INDEX('훈련비용 조정내역표'!$L$10:$L$60,MATCH(F940,'훈련비용 조정내역표'!$B$10:$B$60,0),0)</f>
        <v>0</v>
      </c>
      <c r="E947" s="883" t="s">
        <v>239</v>
      </c>
      <c r="F947" s="883"/>
      <c r="G947" s="387">
        <f>INDEX('훈련비용 조정내역표'!$V$10:$V$60,MATCH(F940,'훈련비용 조정내역표'!$B$10:$B$60,0),0)</f>
        <v>0</v>
      </c>
      <c r="H947" s="884" t="s">
        <v>240</v>
      </c>
      <c r="I947" s="884"/>
      <c r="J947" s="388" t="s">
        <v>241</v>
      </c>
      <c r="K947" s="389"/>
      <c r="L947" s="388" t="s">
        <v>242</v>
      </c>
      <c r="M947" s="390"/>
      <c r="N947" s="885"/>
      <c r="O947" s="885"/>
      <c r="P947" s="373"/>
      <c r="Q947" s="373"/>
      <c r="R947" s="373"/>
      <c r="T947" s="382"/>
    </row>
    <row r="948" spans="1:20" ht="21.6" customHeight="1" thickTop="1" x14ac:dyDescent="0.25">
      <c r="B948" s="886" t="s">
        <v>174</v>
      </c>
      <c r="C948" s="889" t="s">
        <v>175</v>
      </c>
      <c r="D948" s="890"/>
      <c r="E948" s="895" t="s">
        <v>251</v>
      </c>
      <c r="F948" s="896"/>
      <c r="G948" s="896"/>
      <c r="H948" s="896"/>
      <c r="I948" s="897" t="s">
        <v>252</v>
      </c>
      <c r="J948" s="898"/>
      <c r="K948" s="899"/>
      <c r="L948" s="906" t="s">
        <v>253</v>
      </c>
      <c r="M948" s="907"/>
      <c r="N948" s="907"/>
      <c r="O948" s="908"/>
      <c r="P948" s="382"/>
    </row>
    <row r="949" spans="1:20" ht="21.6" customHeight="1" x14ac:dyDescent="0.25">
      <c r="B949" s="887"/>
      <c r="C949" s="891"/>
      <c r="D949" s="892"/>
      <c r="E949" s="909" t="s">
        <v>176</v>
      </c>
      <c r="F949" s="911" t="s">
        <v>177</v>
      </c>
      <c r="G949" s="912"/>
      <c r="H949" s="913"/>
      <c r="I949" s="900"/>
      <c r="J949" s="901"/>
      <c r="K949" s="902"/>
      <c r="L949" s="909" t="s">
        <v>176</v>
      </c>
      <c r="M949" s="911" t="s">
        <v>177</v>
      </c>
      <c r="N949" s="912"/>
      <c r="O949" s="913"/>
      <c r="P949" s="382"/>
    </row>
    <row r="950" spans="1:20" ht="21.6" customHeight="1" x14ac:dyDescent="0.25">
      <c r="B950" s="888"/>
      <c r="C950" s="893"/>
      <c r="D950" s="894"/>
      <c r="E950" s="910"/>
      <c r="F950" s="392" t="s">
        <v>134</v>
      </c>
      <c r="G950" s="392" t="s">
        <v>195</v>
      </c>
      <c r="H950" s="392" t="s">
        <v>136</v>
      </c>
      <c r="I950" s="903"/>
      <c r="J950" s="904"/>
      <c r="K950" s="905"/>
      <c r="L950" s="910"/>
      <c r="M950" s="392" t="s">
        <v>134</v>
      </c>
      <c r="N950" s="392" t="s">
        <v>195</v>
      </c>
      <c r="O950" s="392" t="s">
        <v>136</v>
      </c>
      <c r="P950" s="382"/>
    </row>
    <row r="951" spans="1:20" ht="18.600000000000001" customHeight="1" x14ac:dyDescent="0.25">
      <c r="A951" s="451" t="s">
        <v>114</v>
      </c>
      <c r="B951" s="393" t="s">
        <v>114</v>
      </c>
      <c r="C951" s="880" t="s">
        <v>180</v>
      </c>
      <c r="D951" s="878"/>
      <c r="E951" s="613">
        <f>F951*G951*H951</f>
        <v>0</v>
      </c>
      <c r="F951" s="395"/>
      <c r="G951" s="395"/>
      <c r="H951" s="394">
        <f>B942</f>
        <v>0</v>
      </c>
      <c r="I951" s="396">
        <f>L951-E951</f>
        <v>0</v>
      </c>
      <c r="J951" s="397"/>
      <c r="K951" s="398"/>
      <c r="L951" s="613">
        <f>M951*N951*O951</f>
        <v>0</v>
      </c>
      <c r="M951" s="399"/>
      <c r="N951" s="399"/>
      <c r="O951" s="394">
        <f>D942</f>
        <v>0</v>
      </c>
      <c r="P951" s="382"/>
    </row>
    <row r="952" spans="1:20" ht="18.600000000000001" customHeight="1" x14ac:dyDescent="0.25">
      <c r="A952" s="451" t="s">
        <v>164</v>
      </c>
      <c r="B952" s="881" t="s">
        <v>164</v>
      </c>
      <c r="C952" s="876" t="s">
        <v>178</v>
      </c>
      <c r="D952" s="877"/>
      <c r="E952" s="400">
        <f>SUM(E953:E956)</f>
        <v>0</v>
      </c>
      <c r="F952" s="401"/>
      <c r="G952" s="402"/>
      <c r="H952" s="402"/>
      <c r="I952" s="396"/>
      <c r="J952" s="403"/>
      <c r="K952" s="404"/>
      <c r="L952" s="400">
        <f>SUM(L953:L956)</f>
        <v>0</v>
      </c>
      <c r="M952" s="401"/>
      <c r="N952" s="402"/>
      <c r="O952" s="402"/>
      <c r="P952" s="382"/>
    </row>
    <row r="953" spans="1:20" ht="18.600000000000001" customHeight="1" x14ac:dyDescent="0.25">
      <c r="A953" s="451"/>
      <c r="B953" s="881"/>
      <c r="C953" s="874" t="s">
        <v>181</v>
      </c>
      <c r="D953" s="882"/>
      <c r="E953" s="394">
        <f t="shared" ref="E953:E956" si="341">F953*G953*H953</f>
        <v>0</v>
      </c>
      <c r="F953" s="395"/>
      <c r="G953" s="395"/>
      <c r="H953" s="394">
        <f>H951</f>
        <v>0</v>
      </c>
      <c r="I953" s="396">
        <f t="shared" ref="I953:I957" si="342">L953-E953</f>
        <v>0</v>
      </c>
      <c r="J953" s="397"/>
      <c r="K953" s="398"/>
      <c r="L953" s="394">
        <f t="shared" ref="L953:L957" si="343">M953*N953*O953</f>
        <v>0</v>
      </c>
      <c r="M953" s="399"/>
      <c r="N953" s="399"/>
      <c r="O953" s="394">
        <f>O951</f>
        <v>0</v>
      </c>
      <c r="P953" s="382"/>
    </row>
    <row r="954" spans="1:20" ht="18.600000000000001" customHeight="1" x14ac:dyDescent="0.25">
      <c r="A954" s="451"/>
      <c r="B954" s="881"/>
      <c r="C954" s="874" t="s">
        <v>181</v>
      </c>
      <c r="D954" s="882"/>
      <c r="E954" s="394">
        <f t="shared" si="341"/>
        <v>0</v>
      </c>
      <c r="F954" s="395"/>
      <c r="G954" s="395"/>
      <c r="H954" s="394">
        <f>H951</f>
        <v>0</v>
      </c>
      <c r="I954" s="396">
        <f t="shared" si="342"/>
        <v>0</v>
      </c>
      <c r="J954" s="397"/>
      <c r="K954" s="398"/>
      <c r="L954" s="394">
        <f t="shared" si="343"/>
        <v>0</v>
      </c>
      <c r="M954" s="399"/>
      <c r="N954" s="399"/>
      <c r="O954" s="394">
        <f>O951</f>
        <v>0</v>
      </c>
      <c r="P954" s="382"/>
    </row>
    <row r="955" spans="1:20" ht="18.600000000000001" customHeight="1" x14ac:dyDescent="0.25">
      <c r="A955" s="451"/>
      <c r="B955" s="881"/>
      <c r="C955" s="874" t="s">
        <v>182</v>
      </c>
      <c r="D955" s="867"/>
      <c r="E955" s="394">
        <f t="shared" si="341"/>
        <v>0</v>
      </c>
      <c r="F955" s="395"/>
      <c r="G955" s="395"/>
      <c r="H955" s="394">
        <f>H951</f>
        <v>0</v>
      </c>
      <c r="I955" s="396">
        <f t="shared" si="342"/>
        <v>0</v>
      </c>
      <c r="J955" s="397"/>
      <c r="K955" s="398"/>
      <c r="L955" s="394">
        <f t="shared" si="343"/>
        <v>0</v>
      </c>
      <c r="M955" s="399"/>
      <c r="N955" s="399"/>
      <c r="O955" s="394">
        <f>O951</f>
        <v>0</v>
      </c>
      <c r="P955" s="382"/>
    </row>
    <row r="956" spans="1:20" ht="18.600000000000001" customHeight="1" x14ac:dyDescent="0.25">
      <c r="A956" s="451"/>
      <c r="B956" s="881"/>
      <c r="C956" s="874" t="s">
        <v>182</v>
      </c>
      <c r="D956" s="867"/>
      <c r="E956" s="394">
        <f t="shared" si="341"/>
        <v>0</v>
      </c>
      <c r="F956" s="395"/>
      <c r="G956" s="395"/>
      <c r="H956" s="394">
        <f>H951</f>
        <v>0</v>
      </c>
      <c r="I956" s="396">
        <f t="shared" si="342"/>
        <v>0</v>
      </c>
      <c r="J956" s="397"/>
      <c r="K956" s="398"/>
      <c r="L956" s="394">
        <f t="shared" si="343"/>
        <v>0</v>
      </c>
      <c r="M956" s="399"/>
      <c r="N956" s="399"/>
      <c r="O956" s="394">
        <f>O951</f>
        <v>0</v>
      </c>
      <c r="P956" s="382"/>
    </row>
    <row r="957" spans="1:20" ht="18.600000000000001" customHeight="1" x14ac:dyDescent="0.25">
      <c r="A957" s="451" t="s">
        <v>165</v>
      </c>
      <c r="B957" s="405" t="s">
        <v>165</v>
      </c>
      <c r="C957" s="874" t="s">
        <v>183</v>
      </c>
      <c r="D957" s="867"/>
      <c r="E957" s="394">
        <f>F957*G957*H957</f>
        <v>0</v>
      </c>
      <c r="F957" s="395"/>
      <c r="G957" s="395"/>
      <c r="H957" s="394">
        <f>H951</f>
        <v>0</v>
      </c>
      <c r="I957" s="396">
        <f t="shared" si="342"/>
        <v>0</v>
      </c>
      <c r="J957" s="397"/>
      <c r="K957" s="398"/>
      <c r="L957" s="394">
        <f t="shared" si="343"/>
        <v>0</v>
      </c>
      <c r="M957" s="399"/>
      <c r="N957" s="399"/>
      <c r="O957" s="394">
        <f>O951</f>
        <v>0</v>
      </c>
      <c r="P957" s="382"/>
    </row>
    <row r="958" spans="1:20" ht="18.600000000000001" customHeight="1" x14ac:dyDescent="0.25">
      <c r="A958" s="451" t="s">
        <v>166</v>
      </c>
      <c r="B958" s="875" t="s">
        <v>166</v>
      </c>
      <c r="C958" s="876" t="s">
        <v>178</v>
      </c>
      <c r="D958" s="877"/>
      <c r="E958" s="400">
        <f>SUM(E959:E961)</f>
        <v>0</v>
      </c>
      <c r="F958" s="401"/>
      <c r="G958" s="402"/>
      <c r="H958" s="402"/>
      <c r="I958" s="406"/>
      <c r="J958" s="403"/>
      <c r="K958" s="404"/>
      <c r="L958" s="400">
        <f>SUM(L959:L961)</f>
        <v>0</v>
      </c>
      <c r="M958" s="401"/>
      <c r="N958" s="402"/>
      <c r="O958" s="402"/>
      <c r="P958" s="382"/>
    </row>
    <row r="959" spans="1:20" ht="18.600000000000001" customHeight="1" x14ac:dyDescent="0.25">
      <c r="A959" s="451"/>
      <c r="B959" s="879"/>
      <c r="C959" s="866" t="s">
        <v>184</v>
      </c>
      <c r="D959" s="867"/>
      <c r="E959" s="394">
        <f>F959*G959*H959</f>
        <v>0</v>
      </c>
      <c r="F959" s="395"/>
      <c r="G959" s="395"/>
      <c r="H959" s="394">
        <f>H951</f>
        <v>0</v>
      </c>
      <c r="I959" s="396">
        <f t="shared" ref="I959:I962" si="344">L959-E959</f>
        <v>0</v>
      </c>
      <c r="J959" s="397"/>
      <c r="K959" s="398"/>
      <c r="L959" s="394">
        <f t="shared" ref="L959:L962" si="345">M959*N959*O959</f>
        <v>0</v>
      </c>
      <c r="M959" s="399"/>
      <c r="N959" s="399"/>
      <c r="O959" s="394">
        <f>O951</f>
        <v>0</v>
      </c>
      <c r="P959" s="382"/>
    </row>
    <row r="960" spans="1:20" ht="18.600000000000001" customHeight="1" x14ac:dyDescent="0.25">
      <c r="A960" s="451"/>
      <c r="B960" s="879"/>
      <c r="C960" s="866" t="s">
        <v>185</v>
      </c>
      <c r="D960" s="867"/>
      <c r="E960" s="394">
        <f t="shared" ref="E960:E961" si="346">F960*G960*H960</f>
        <v>0</v>
      </c>
      <c r="F960" s="395"/>
      <c r="G960" s="395"/>
      <c r="H960" s="394">
        <f>H951</f>
        <v>0</v>
      </c>
      <c r="I960" s="396">
        <f t="shared" si="344"/>
        <v>0</v>
      </c>
      <c r="J960" s="397"/>
      <c r="K960" s="398"/>
      <c r="L960" s="394">
        <f t="shared" si="345"/>
        <v>0</v>
      </c>
      <c r="M960" s="399"/>
      <c r="N960" s="399"/>
      <c r="O960" s="394">
        <f>O951</f>
        <v>0</v>
      </c>
      <c r="P960" s="382"/>
    </row>
    <row r="961" spans="1:17" ht="18.600000000000001" customHeight="1" x14ac:dyDescent="0.25">
      <c r="A961" s="451"/>
      <c r="B961" s="879"/>
      <c r="C961" s="866" t="s">
        <v>179</v>
      </c>
      <c r="D961" s="867"/>
      <c r="E961" s="394">
        <f t="shared" si="346"/>
        <v>0</v>
      </c>
      <c r="F961" s="395"/>
      <c r="G961" s="395"/>
      <c r="H961" s="394">
        <f>H951</f>
        <v>0</v>
      </c>
      <c r="I961" s="396">
        <f t="shared" si="344"/>
        <v>0</v>
      </c>
      <c r="J961" s="397"/>
      <c r="K961" s="398"/>
      <c r="L961" s="394">
        <f t="shared" si="345"/>
        <v>0</v>
      </c>
      <c r="M961" s="399"/>
      <c r="N961" s="399"/>
      <c r="O961" s="394">
        <f>O951</f>
        <v>0</v>
      </c>
      <c r="P961" s="382"/>
    </row>
    <row r="962" spans="1:17" ht="18.600000000000001" customHeight="1" x14ac:dyDescent="0.25">
      <c r="A962" s="451" t="s">
        <v>167</v>
      </c>
      <c r="B962" s="407" t="s">
        <v>167</v>
      </c>
      <c r="C962" s="874" t="s">
        <v>186</v>
      </c>
      <c r="D962" s="867"/>
      <c r="E962" s="394">
        <f>F962*G962*H962</f>
        <v>0</v>
      </c>
      <c r="F962" s="395"/>
      <c r="G962" s="395"/>
      <c r="H962" s="394">
        <f>H951</f>
        <v>0</v>
      </c>
      <c r="I962" s="396">
        <f t="shared" si="344"/>
        <v>0</v>
      </c>
      <c r="J962" s="397"/>
      <c r="K962" s="398"/>
      <c r="L962" s="394">
        <f t="shared" si="345"/>
        <v>0</v>
      </c>
      <c r="M962" s="399"/>
      <c r="N962" s="399"/>
      <c r="O962" s="394">
        <f>O951</f>
        <v>0</v>
      </c>
      <c r="P962" s="382"/>
    </row>
    <row r="963" spans="1:17" ht="18.600000000000001" customHeight="1" x14ac:dyDescent="0.25">
      <c r="A963" s="451" t="s">
        <v>168</v>
      </c>
      <c r="B963" s="875" t="s">
        <v>168</v>
      </c>
      <c r="C963" s="876" t="s">
        <v>178</v>
      </c>
      <c r="D963" s="877"/>
      <c r="E963" s="400">
        <f>SUM(E964:E966)</f>
        <v>0</v>
      </c>
      <c r="F963" s="401"/>
      <c r="G963" s="402"/>
      <c r="H963" s="402"/>
      <c r="I963" s="406"/>
      <c r="J963" s="403"/>
      <c r="K963" s="404"/>
      <c r="L963" s="400">
        <f>SUM(L964:L966)</f>
        <v>0</v>
      </c>
      <c r="M963" s="401"/>
      <c r="N963" s="402"/>
      <c r="O963" s="402"/>
      <c r="P963" s="382"/>
    </row>
    <row r="964" spans="1:17" ht="18.600000000000001" customHeight="1" x14ac:dyDescent="0.25">
      <c r="A964" s="451"/>
      <c r="B964" s="875"/>
      <c r="C964" s="866" t="s">
        <v>187</v>
      </c>
      <c r="D964" s="867"/>
      <c r="E964" s="394">
        <f t="shared" ref="E964:E966" si="347">F964*G964*H964</f>
        <v>0</v>
      </c>
      <c r="F964" s="395"/>
      <c r="G964" s="395"/>
      <c r="H964" s="394">
        <f>H951</f>
        <v>0</v>
      </c>
      <c r="I964" s="396">
        <f t="shared" ref="I964:I967" si="348">L964-E964</f>
        <v>0</v>
      </c>
      <c r="J964" s="397"/>
      <c r="K964" s="398"/>
      <c r="L964" s="394">
        <f t="shared" ref="L964:L967" si="349">M964*N964*O964</f>
        <v>0</v>
      </c>
      <c r="M964" s="399"/>
      <c r="N964" s="399"/>
      <c r="O964" s="394">
        <f>O951</f>
        <v>0</v>
      </c>
      <c r="P964" s="382"/>
    </row>
    <row r="965" spans="1:17" ht="18.600000000000001" customHeight="1" x14ac:dyDescent="0.25">
      <c r="A965" s="451"/>
      <c r="B965" s="875"/>
      <c r="C965" s="866" t="s">
        <v>188</v>
      </c>
      <c r="D965" s="867"/>
      <c r="E965" s="394">
        <f t="shared" si="347"/>
        <v>0</v>
      </c>
      <c r="F965" s="395"/>
      <c r="G965" s="395"/>
      <c r="H965" s="394">
        <f>H951</f>
        <v>0</v>
      </c>
      <c r="I965" s="396">
        <f t="shared" si="348"/>
        <v>0</v>
      </c>
      <c r="J965" s="397"/>
      <c r="K965" s="398"/>
      <c r="L965" s="394">
        <f t="shared" si="349"/>
        <v>0</v>
      </c>
      <c r="M965" s="399"/>
      <c r="N965" s="399"/>
      <c r="O965" s="394">
        <f>O951</f>
        <v>0</v>
      </c>
      <c r="P965" s="382"/>
    </row>
    <row r="966" spans="1:17" ht="18.600000000000001" customHeight="1" x14ac:dyDescent="0.25">
      <c r="A966" s="451"/>
      <c r="B966" s="875"/>
      <c r="C966" s="866" t="s">
        <v>179</v>
      </c>
      <c r="D966" s="867"/>
      <c r="E966" s="394">
        <f t="shared" si="347"/>
        <v>0</v>
      </c>
      <c r="F966" s="395"/>
      <c r="G966" s="395"/>
      <c r="H966" s="394">
        <f>H951</f>
        <v>0</v>
      </c>
      <c r="I966" s="396">
        <f t="shared" si="348"/>
        <v>0</v>
      </c>
      <c r="J966" s="397"/>
      <c r="K966" s="398"/>
      <c r="L966" s="394">
        <f t="shared" si="349"/>
        <v>0</v>
      </c>
      <c r="M966" s="399"/>
      <c r="N966" s="399"/>
      <c r="O966" s="394">
        <f>O951</f>
        <v>0</v>
      </c>
      <c r="P966" s="382"/>
    </row>
    <row r="967" spans="1:17" ht="18.600000000000001" customHeight="1" x14ac:dyDescent="0.25">
      <c r="A967" s="451" t="s">
        <v>169</v>
      </c>
      <c r="B967" s="405" t="s">
        <v>169</v>
      </c>
      <c r="C967" s="874" t="s">
        <v>189</v>
      </c>
      <c r="D967" s="867"/>
      <c r="E967" s="394">
        <f>F967*G967*H967</f>
        <v>0</v>
      </c>
      <c r="F967" s="395"/>
      <c r="G967" s="395"/>
      <c r="H967" s="394">
        <f>H951</f>
        <v>0</v>
      </c>
      <c r="I967" s="396">
        <f t="shared" si="348"/>
        <v>0</v>
      </c>
      <c r="J967" s="397"/>
      <c r="K967" s="398"/>
      <c r="L967" s="394">
        <f t="shared" si="349"/>
        <v>0</v>
      </c>
      <c r="M967" s="399"/>
      <c r="N967" s="399"/>
      <c r="O967" s="394">
        <f>O951</f>
        <v>0</v>
      </c>
      <c r="P967" s="382"/>
    </row>
    <row r="968" spans="1:17" ht="18.600000000000001" customHeight="1" x14ac:dyDescent="0.25">
      <c r="A968" s="451" t="s">
        <v>170</v>
      </c>
      <c r="B968" s="875" t="s">
        <v>170</v>
      </c>
      <c r="C968" s="876" t="s">
        <v>178</v>
      </c>
      <c r="D968" s="877"/>
      <c r="E968" s="400">
        <f>SUM(E969:E970)</f>
        <v>0</v>
      </c>
      <c r="F968" s="401"/>
      <c r="G968" s="402"/>
      <c r="H968" s="402"/>
      <c r="I968" s="406"/>
      <c r="J968" s="403"/>
      <c r="K968" s="404"/>
      <c r="L968" s="400">
        <f>SUM(L969:L970)</f>
        <v>0</v>
      </c>
      <c r="M968" s="401"/>
      <c r="N968" s="402"/>
      <c r="O968" s="402"/>
      <c r="P968" s="382"/>
    </row>
    <row r="969" spans="1:17" ht="18.600000000000001" customHeight="1" x14ac:dyDescent="0.25">
      <c r="A969" s="451"/>
      <c r="B969" s="878"/>
      <c r="C969" s="874" t="s">
        <v>170</v>
      </c>
      <c r="D969" s="867"/>
      <c r="E969" s="394">
        <f t="shared" ref="E969" si="350">F969*G969*H969</f>
        <v>0</v>
      </c>
      <c r="F969" s="395"/>
      <c r="G969" s="395"/>
      <c r="H969" s="394">
        <f>H951</f>
        <v>0</v>
      </c>
      <c r="I969" s="396">
        <f t="shared" ref="I969:I971" si="351">L969-E969</f>
        <v>0</v>
      </c>
      <c r="J969" s="397"/>
      <c r="K969" s="398"/>
      <c r="L969" s="394">
        <f t="shared" ref="L969:L971" si="352">M969*N969*O969</f>
        <v>0</v>
      </c>
      <c r="M969" s="399"/>
      <c r="N969" s="399"/>
      <c r="O969" s="394">
        <f>O951</f>
        <v>0</v>
      </c>
      <c r="P969" s="382"/>
    </row>
    <row r="970" spans="1:17" ht="18.600000000000001" customHeight="1" x14ac:dyDescent="0.25">
      <c r="A970" s="451"/>
      <c r="B970" s="878"/>
      <c r="C970" s="874" t="s">
        <v>190</v>
      </c>
      <c r="D970" s="867"/>
      <c r="E970" s="394">
        <f>F970*G970*H970</f>
        <v>0</v>
      </c>
      <c r="F970" s="395"/>
      <c r="G970" s="395"/>
      <c r="H970" s="394">
        <f>H951</f>
        <v>0</v>
      </c>
      <c r="I970" s="396">
        <f t="shared" si="351"/>
        <v>0</v>
      </c>
      <c r="J970" s="397"/>
      <c r="K970" s="398"/>
      <c r="L970" s="394">
        <f t="shared" si="352"/>
        <v>0</v>
      </c>
      <c r="M970" s="399"/>
      <c r="N970" s="399"/>
      <c r="O970" s="394">
        <f>O951</f>
        <v>0</v>
      </c>
      <c r="P970" s="382"/>
    </row>
    <row r="971" spans="1:17" ht="18.600000000000001" customHeight="1" x14ac:dyDescent="0.25">
      <c r="A971" s="451" t="s">
        <v>171</v>
      </c>
      <c r="B971" s="405" t="s">
        <v>171</v>
      </c>
      <c r="C971" s="874" t="s">
        <v>191</v>
      </c>
      <c r="D971" s="867"/>
      <c r="E971" s="394">
        <f>F971*G971*H971</f>
        <v>0</v>
      </c>
      <c r="F971" s="395"/>
      <c r="G971" s="395"/>
      <c r="H971" s="394">
        <f>H951</f>
        <v>0</v>
      </c>
      <c r="I971" s="396">
        <f t="shared" si="351"/>
        <v>0</v>
      </c>
      <c r="J971" s="397"/>
      <c r="K971" s="398"/>
      <c r="L971" s="394">
        <f t="shared" si="352"/>
        <v>0</v>
      </c>
      <c r="M971" s="399"/>
      <c r="N971" s="399"/>
      <c r="O971" s="394">
        <f>O951</f>
        <v>0</v>
      </c>
      <c r="P971" s="382"/>
      <c r="Q971" s="371" t="s">
        <v>256</v>
      </c>
    </row>
    <row r="972" spans="1:17" ht="18.600000000000001" customHeight="1" x14ac:dyDescent="0.25">
      <c r="A972" s="451" t="s">
        <v>172</v>
      </c>
      <c r="B972" s="875" t="s">
        <v>172</v>
      </c>
      <c r="C972" s="876" t="s">
        <v>178</v>
      </c>
      <c r="D972" s="877"/>
      <c r="E972" s="400">
        <f>SUM(E973:E975)</f>
        <v>0</v>
      </c>
      <c r="F972" s="401"/>
      <c r="G972" s="402"/>
      <c r="H972" s="402"/>
      <c r="I972" s="406"/>
      <c r="J972" s="403"/>
      <c r="K972" s="404"/>
      <c r="L972" s="400">
        <f>SUM(L973:L975)</f>
        <v>0</v>
      </c>
      <c r="M972" s="401"/>
      <c r="N972" s="402"/>
      <c r="O972" s="402"/>
      <c r="P972" s="382"/>
    </row>
    <row r="973" spans="1:17" ht="18.600000000000001" customHeight="1" x14ac:dyDescent="0.25">
      <c r="A973" s="451"/>
      <c r="B973" s="875"/>
      <c r="C973" s="866" t="s">
        <v>192</v>
      </c>
      <c r="D973" s="867"/>
      <c r="E973" s="394">
        <f t="shared" ref="E973:E975" si="353">F973*G973*H973</f>
        <v>0</v>
      </c>
      <c r="F973" s="395"/>
      <c r="G973" s="395"/>
      <c r="H973" s="394">
        <f>H951</f>
        <v>0</v>
      </c>
      <c r="I973" s="396">
        <f t="shared" ref="I973:I976" si="354">L973-E973</f>
        <v>0</v>
      </c>
      <c r="J973" s="397"/>
      <c r="K973" s="398"/>
      <c r="L973" s="394">
        <f t="shared" ref="L973:L976" si="355">M973*N973*O973</f>
        <v>0</v>
      </c>
      <c r="M973" s="399"/>
      <c r="N973" s="399"/>
      <c r="O973" s="394">
        <f>O951</f>
        <v>0</v>
      </c>
      <c r="P973" s="382"/>
    </row>
    <row r="974" spans="1:17" ht="18.600000000000001" customHeight="1" x14ac:dyDescent="0.25">
      <c r="A974" s="451"/>
      <c r="B974" s="875"/>
      <c r="C974" s="866" t="s">
        <v>193</v>
      </c>
      <c r="D974" s="867"/>
      <c r="E974" s="394">
        <f t="shared" si="353"/>
        <v>0</v>
      </c>
      <c r="F974" s="395"/>
      <c r="G974" s="395"/>
      <c r="H974" s="394">
        <f>H951</f>
        <v>0</v>
      </c>
      <c r="I974" s="396">
        <f t="shared" si="354"/>
        <v>0</v>
      </c>
      <c r="J974" s="397"/>
      <c r="K974" s="398"/>
      <c r="L974" s="394">
        <f t="shared" si="355"/>
        <v>0</v>
      </c>
      <c r="M974" s="399"/>
      <c r="N974" s="399"/>
      <c r="O974" s="394">
        <f>O951</f>
        <v>0</v>
      </c>
      <c r="P974" s="382"/>
    </row>
    <row r="975" spans="1:17" ht="18.600000000000001" customHeight="1" x14ac:dyDescent="0.25">
      <c r="A975" s="451"/>
      <c r="B975" s="875"/>
      <c r="C975" s="866" t="s">
        <v>179</v>
      </c>
      <c r="D975" s="867"/>
      <c r="E975" s="394">
        <f t="shared" si="353"/>
        <v>0</v>
      </c>
      <c r="F975" s="395"/>
      <c r="G975" s="395"/>
      <c r="H975" s="394">
        <f>H951</f>
        <v>0</v>
      </c>
      <c r="I975" s="396">
        <f t="shared" si="354"/>
        <v>0</v>
      </c>
      <c r="J975" s="397"/>
      <c r="K975" s="398"/>
      <c r="L975" s="394">
        <f t="shared" si="355"/>
        <v>0</v>
      </c>
      <c r="M975" s="399"/>
      <c r="N975" s="399"/>
      <c r="O975" s="394">
        <f>O951</f>
        <v>0</v>
      </c>
      <c r="P975" s="382"/>
    </row>
    <row r="976" spans="1:17" ht="18.600000000000001" customHeight="1" x14ac:dyDescent="0.25">
      <c r="A976" s="451" t="s">
        <v>173</v>
      </c>
      <c r="B976" s="405" t="s">
        <v>173</v>
      </c>
      <c r="C976" s="866" t="s">
        <v>194</v>
      </c>
      <c r="D976" s="867"/>
      <c r="E976" s="394">
        <f>F976*G976*H976</f>
        <v>0</v>
      </c>
      <c r="F976" s="395"/>
      <c r="G976" s="395"/>
      <c r="H976" s="394">
        <f>H951</f>
        <v>0</v>
      </c>
      <c r="I976" s="396">
        <f t="shared" si="354"/>
        <v>0</v>
      </c>
      <c r="J976" s="397"/>
      <c r="K976" s="398"/>
      <c r="L976" s="394">
        <f t="shared" si="355"/>
        <v>0</v>
      </c>
      <c r="M976" s="399"/>
      <c r="N976" s="399"/>
      <c r="O976" s="394">
        <f>O951</f>
        <v>0</v>
      </c>
      <c r="P976" s="382"/>
    </row>
    <row r="977" spans="2:18" s="415" customFormat="1" ht="18.600000000000001" customHeight="1" x14ac:dyDescent="0.25">
      <c r="B977" s="868" t="s">
        <v>196</v>
      </c>
      <c r="C977" s="869"/>
      <c r="D977" s="870"/>
      <c r="E977" s="408">
        <f>SUM(E951,E952,E957,E958,E962,E963,E967,E968,E971,E972,E976)</f>
        <v>0</v>
      </c>
      <c r="F977" s="401"/>
      <c r="G977" s="409"/>
      <c r="H977" s="410"/>
      <c r="I977" s="411"/>
      <c r="J977" s="412"/>
      <c r="K977" s="413"/>
      <c r="L977" s="408">
        <f>SUM(L951,L952,L957,L958,L962,L963,L967,L968,L971,L972,L976)</f>
        <v>0</v>
      </c>
      <c r="M977" s="401"/>
      <c r="N977" s="409"/>
      <c r="O977" s="410"/>
      <c r="P977" s="414"/>
    </row>
    <row r="978" spans="2:18" ht="16.8" customHeight="1" outlineLevel="1" x14ac:dyDescent="0.25">
      <c r="B978" s="871" t="s">
        <v>264</v>
      </c>
      <c r="C978" s="872" t="s">
        <v>201</v>
      </c>
      <c r="D978" s="873"/>
      <c r="E978" s="416">
        <f t="shared" ref="E978" si="356">F978*G978*H978</f>
        <v>0</v>
      </c>
      <c r="F978" s="417"/>
      <c r="G978" s="417"/>
      <c r="H978" s="394">
        <f>H951</f>
        <v>0</v>
      </c>
      <c r="I978" s="396">
        <f t="shared" ref="I978:I980" si="357">L978-E978</f>
        <v>0</v>
      </c>
      <c r="J978" s="397"/>
      <c r="K978" s="398"/>
      <c r="L978" s="394">
        <f t="shared" ref="L978:L980" si="358">M978*N978*O978</f>
        <v>0</v>
      </c>
      <c r="M978" s="399"/>
      <c r="N978" s="399"/>
      <c r="O978" s="394">
        <f>O951</f>
        <v>0</v>
      </c>
      <c r="P978" s="382"/>
    </row>
    <row r="979" spans="2:18" ht="16.8" customHeight="1" outlineLevel="1" x14ac:dyDescent="0.25">
      <c r="B979" s="871"/>
      <c r="C979" s="872" t="s">
        <v>200</v>
      </c>
      <c r="D979" s="873"/>
      <c r="E979" s="416">
        <f>F979*G979*H979</f>
        <v>0</v>
      </c>
      <c r="F979" s="417"/>
      <c r="G979" s="417"/>
      <c r="H979" s="394">
        <f>H951</f>
        <v>0</v>
      </c>
      <c r="I979" s="396">
        <f t="shared" si="357"/>
        <v>0</v>
      </c>
      <c r="J979" s="397"/>
      <c r="K979" s="398"/>
      <c r="L979" s="394">
        <f t="shared" si="358"/>
        <v>0</v>
      </c>
      <c r="M979" s="399"/>
      <c r="N979" s="399"/>
      <c r="O979" s="394">
        <f>O951</f>
        <v>0</v>
      </c>
      <c r="P979" s="382"/>
    </row>
    <row r="980" spans="2:18" ht="16.8" customHeight="1" outlineLevel="1" x14ac:dyDescent="0.25">
      <c r="B980" s="871"/>
      <c r="C980" s="872" t="s">
        <v>197</v>
      </c>
      <c r="D980" s="873"/>
      <c r="E980" s="416">
        <f t="shared" ref="E980" si="359">F980*G980*H980</f>
        <v>0</v>
      </c>
      <c r="F980" s="417"/>
      <c r="G980" s="417"/>
      <c r="H980" s="394">
        <f>H951</f>
        <v>0</v>
      </c>
      <c r="I980" s="396">
        <f t="shared" si="357"/>
        <v>0</v>
      </c>
      <c r="J980" s="397"/>
      <c r="K980" s="398"/>
      <c r="L980" s="394">
        <f t="shared" si="358"/>
        <v>0</v>
      </c>
      <c r="M980" s="399"/>
      <c r="N980" s="399"/>
      <c r="O980" s="394">
        <f>O951</f>
        <v>0</v>
      </c>
      <c r="P980" s="382"/>
    </row>
    <row r="981" spans="2:18" s="415" customFormat="1" ht="18.600000000000001" customHeight="1" outlineLevel="1" thickBot="1" x14ac:dyDescent="0.3">
      <c r="B981" s="860" t="s">
        <v>265</v>
      </c>
      <c r="C981" s="861"/>
      <c r="D981" s="862"/>
      <c r="E981" s="418">
        <f>SUM(E978:E980)</f>
        <v>0</v>
      </c>
      <c r="F981" s="419"/>
      <c r="G981" s="420"/>
      <c r="H981" s="421"/>
      <c r="I981" s="422"/>
      <c r="J981" s="423"/>
      <c r="K981" s="424"/>
      <c r="L981" s="418">
        <f>SUM(L978:L980)</f>
        <v>0</v>
      </c>
      <c r="M981" s="419"/>
      <c r="N981" s="420"/>
      <c r="O981" s="421"/>
      <c r="P981" s="414"/>
    </row>
    <row r="982" spans="2:18" ht="21" customHeight="1" thickBot="1" x14ac:dyDescent="0.3">
      <c r="B982" s="863" t="s">
        <v>254</v>
      </c>
      <c r="C982" s="864"/>
      <c r="D982" s="865" t="s">
        <v>255</v>
      </c>
      <c r="E982" s="857"/>
      <c r="F982" s="857"/>
      <c r="G982" s="857"/>
      <c r="H982" s="857"/>
      <c r="I982" s="857"/>
      <c r="J982" s="857"/>
      <c r="K982" s="857"/>
      <c r="L982" s="858"/>
      <c r="M982" s="858"/>
      <c r="N982" s="858"/>
      <c r="O982" s="859"/>
      <c r="P982" s="382"/>
    </row>
    <row r="983" spans="2:18" outlineLevel="1" x14ac:dyDescent="0.25">
      <c r="B983" s="303" t="s">
        <v>266</v>
      </c>
      <c r="E983" s="425">
        <f>(E977-E976)*0.05</f>
        <v>0</v>
      </c>
      <c r="F983" s="303"/>
      <c r="G983" s="303"/>
      <c r="H983" s="426"/>
      <c r="L983" s="425">
        <f>(L977-L976)*0.05</f>
        <v>0</v>
      </c>
      <c r="P983" s="382"/>
    </row>
    <row r="984" spans="2:18" outlineLevel="1" x14ac:dyDescent="0.25">
      <c r="B984" s="303"/>
      <c r="E984" s="427" t="str">
        <f>IF(E976&lt;=E983,"O.K","Review")</f>
        <v>O.K</v>
      </c>
      <c r="F984" s="303"/>
      <c r="G984" s="303"/>
      <c r="L984" s="427" t="str">
        <f>IF(L976&lt;=L983,"O.K","Review")</f>
        <v>O.K</v>
      </c>
      <c r="P984" s="382"/>
    </row>
    <row r="985" spans="2:18" x14ac:dyDescent="0.25">
      <c r="B985" s="303"/>
      <c r="E985" s="427"/>
      <c r="F985" s="303"/>
      <c r="G985" s="303"/>
      <c r="L985" s="427"/>
      <c r="P985" s="382"/>
    </row>
    <row r="986" spans="2:18" s="428" customFormat="1" ht="25.5" customHeight="1" outlineLevel="1" x14ac:dyDescent="0.25">
      <c r="B986" s="429" t="str">
        <f>정부지원금!$B$29</f>
        <v>성명 :                  (서명)</v>
      </c>
      <c r="C986" s="429"/>
      <c r="E986" s="429" t="str">
        <f>정부지원금!$E$29</f>
        <v>성명 :                  (서명)</v>
      </c>
      <c r="F986" s="430"/>
      <c r="H986" s="429" t="str">
        <f>정부지원금!$G$29</f>
        <v>성명 :                  (서명)</v>
      </c>
      <c r="K986" s="430" t="str">
        <f>정부지원금!$I$29</f>
        <v>성명 :                  (서명)</v>
      </c>
      <c r="N986" s="430" t="str">
        <f>정부지원금!$K$29</f>
        <v>성명 :                  (서명)</v>
      </c>
      <c r="P986" s="382"/>
    </row>
    <row r="987" spans="2:18" s="428" customFormat="1" ht="25.5" customHeight="1" outlineLevel="1" x14ac:dyDescent="0.25">
      <c r="B987" s="429" t="str">
        <f>정부지원금!$B$30</f>
        <v>성명 :                  (서명)</v>
      </c>
      <c r="C987" s="429"/>
      <c r="E987" s="429" t="str">
        <f>정부지원금!$E$30</f>
        <v>성명 :                  (서명)</v>
      </c>
      <c r="F987" s="430"/>
      <c r="H987" s="429" t="str">
        <f>정부지원금!$G$30</f>
        <v>성명 :                  (서명)</v>
      </c>
      <c r="K987" s="430" t="str">
        <f>정부지원금!$I$30</f>
        <v>성명 :                  (서명)</v>
      </c>
      <c r="N987" s="430" t="str">
        <f>정부지원금!$K$30</f>
        <v>성명 :                  (서명)</v>
      </c>
      <c r="P987" s="382"/>
    </row>
    <row r="989" spans="2:18" ht="43.5" customHeight="1" x14ac:dyDescent="0.25">
      <c r="B989" s="372" t="s">
        <v>262</v>
      </c>
      <c r="C989" s="373"/>
      <c r="D989" s="373"/>
      <c r="E989" s="373"/>
      <c r="F989" s="373"/>
      <c r="G989" s="373"/>
      <c r="H989" s="373"/>
      <c r="I989" s="373"/>
      <c r="J989" s="373"/>
      <c r="K989" s="373"/>
      <c r="L989" s="373"/>
      <c r="M989" s="373"/>
      <c r="N989" s="373"/>
      <c r="O989" s="373"/>
      <c r="P989" s="373"/>
      <c r="Q989" s="373"/>
      <c r="R989" s="373"/>
    </row>
    <row r="990" spans="2:18" ht="21.6" customHeight="1" x14ac:dyDescent="0.25">
      <c r="B990" s="942" t="str">
        <f>INDEX('훈련비용 조정내역표'!$C$10:$C$60,MATCH(F992,'훈련비용 조정내역표'!$B$10:$B$60,0),0)</f>
        <v>승인</v>
      </c>
      <c r="C990" s="942"/>
      <c r="D990" s="374"/>
      <c r="E990" s="375"/>
      <c r="F990" s="375"/>
      <c r="G990" s="376"/>
      <c r="H990" s="383" t="s">
        <v>247</v>
      </c>
      <c r="I990" s="378">
        <f>INDEX('훈련비용 조정내역표'!$G$10:$G$60,MATCH(F992,'훈련비용 조정내역표'!$B$10:$B$60,0),0)</f>
        <v>0</v>
      </c>
      <c r="J990" s="383" t="s">
        <v>248</v>
      </c>
      <c r="K990" s="605">
        <f>INT(IFERROR($J995/($B994*$E994*$B997),))</f>
        <v>0</v>
      </c>
      <c r="L990" s="435" t="e">
        <f>K990/$I990</f>
        <v>#DIV/0!</v>
      </c>
      <c r="M990" s="436" t="s">
        <v>249</v>
      </c>
      <c r="N990" s="605">
        <f>INT(IFERROR($N995/($D994*$G994*$D997),))</f>
        <v>0</v>
      </c>
      <c r="O990" s="435" t="e">
        <f>N990/$I990</f>
        <v>#DIV/0!</v>
      </c>
      <c r="P990" s="373"/>
      <c r="Q990" s="373"/>
      <c r="R990" s="373"/>
    </row>
    <row r="991" spans="2:18" ht="21.6" customHeight="1" x14ac:dyDescent="0.25">
      <c r="B991" s="379" t="s">
        <v>229</v>
      </c>
      <c r="C991" s="881" t="s">
        <v>230</v>
      </c>
      <c r="D991" s="881"/>
      <c r="E991" s="881"/>
      <c r="F991" s="377" t="s">
        <v>231</v>
      </c>
      <c r="G991" s="380" t="s">
        <v>233</v>
      </c>
      <c r="H991" s="943" t="s">
        <v>250</v>
      </c>
      <c r="I991" s="944"/>
      <c r="J991" s="944"/>
      <c r="K991" s="944"/>
      <c r="L991" s="944"/>
      <c r="M991" s="944"/>
      <c r="N991" s="944"/>
      <c r="O991" s="945"/>
      <c r="P991" s="373"/>
      <c r="Q991" s="373"/>
      <c r="R991" s="373"/>
    </row>
    <row r="992" spans="2:18" ht="21.6" customHeight="1" thickBot="1" x14ac:dyDescent="0.3">
      <c r="B992" s="636" t="str">
        <f>일반사항!$E$6</f>
        <v>부산</v>
      </c>
      <c r="C992" s="937">
        <f>일반사항!$E$7</f>
        <v>0</v>
      </c>
      <c r="D992" s="937"/>
      <c r="E992" s="937"/>
      <c r="F992" s="665">
        <f>'훈련비용 조정내역표'!$B$29</f>
        <v>20</v>
      </c>
      <c r="G992" s="381">
        <f>INDEX('훈련비용 조정내역표'!$H$10:$H$60,MATCH(F992,'훈련비용 조정내역표'!$B$10:$B$60,0),0)</f>
        <v>0</v>
      </c>
      <c r="H992" s="937">
        <f>INDEX('훈련비용 조정내역표'!$D$10:$D$60,MATCH(F992,'훈련비용 조정내역표'!$B$10:$B$60,0),0)</f>
        <v>0</v>
      </c>
      <c r="I992" s="937"/>
      <c r="J992" s="937"/>
      <c r="K992" s="937"/>
      <c r="L992" s="434" t="str">
        <f>IF(E994=G994,"◯ 적합","◯ 변경")</f>
        <v>◯ 적합</v>
      </c>
      <c r="M992" s="938">
        <f>INDEX('훈련비용 조정내역표'!$E$10:$E$60,MATCH(F992,'훈련비용 조정내역표'!$B$10:$B$60,0),0)</f>
        <v>0</v>
      </c>
      <c r="N992" s="938"/>
      <c r="O992" s="938"/>
      <c r="P992" s="373"/>
      <c r="Q992" s="373"/>
      <c r="R992" s="373"/>
    </row>
    <row r="993" spans="1:20" ht="21.6" customHeight="1" thickTop="1" x14ac:dyDescent="0.25">
      <c r="B993" s="939" t="s">
        <v>106</v>
      </c>
      <c r="C993" s="939"/>
      <c r="D993" s="939"/>
      <c r="E993" s="939" t="s">
        <v>163</v>
      </c>
      <c r="F993" s="939"/>
      <c r="G993" s="940"/>
      <c r="H993" s="941" t="s">
        <v>243</v>
      </c>
      <c r="I993" s="939"/>
      <c r="J993" s="939"/>
      <c r="K993" s="939"/>
      <c r="L993" s="939" t="s">
        <v>246</v>
      </c>
      <c r="M993" s="939"/>
      <c r="N993" s="939"/>
      <c r="O993" s="939"/>
      <c r="P993" s="373"/>
      <c r="Q993" s="373"/>
      <c r="R993" s="373"/>
      <c r="T993" s="382"/>
    </row>
    <row r="994" spans="1:20" ht="21.6" customHeight="1" x14ac:dyDescent="0.25">
      <c r="B994" s="915">
        <f>INDEX('훈련비용 조정내역표'!$O$10:$O$60,MATCH(F992,'훈련비용 조정내역표'!$B$10:$B$60,0),0)</f>
        <v>0</v>
      </c>
      <c r="C994" s="917" t="str">
        <f>IF(B994=D994,"◯ 적합","◯ 변경")</f>
        <v>◯ 적합</v>
      </c>
      <c r="D994" s="918">
        <f>INDEX('훈련비용 조정내역표'!$Y$10:$Y$60,MATCH(F992,'훈련비용 조정내역표'!$B$10:$B$60,0),0)</f>
        <v>0</v>
      </c>
      <c r="E994" s="915">
        <f>INDEX('훈련비용 조정내역표'!$N$10:$N$60,MATCH(F992,'훈련비용 조정내역표'!$B$10:$B$60,0),0)</f>
        <v>0</v>
      </c>
      <c r="F994" s="917" t="str">
        <f>IF(E994=G994,"◯ 적합","◯ 변경")</f>
        <v>◯ 적합</v>
      </c>
      <c r="G994" s="921">
        <f>INDEX('훈련비용 조정내역표'!$X$10:$X$60,MATCH(F992,'훈련비용 조정내역표'!$B$10:$B$60,0),0)</f>
        <v>0</v>
      </c>
      <c r="H994" s="934" t="s">
        <v>36</v>
      </c>
      <c r="I994" s="926"/>
      <c r="J994" s="935">
        <f>J995+J996+J997+J998</f>
        <v>0</v>
      </c>
      <c r="K994" s="935"/>
      <c r="L994" s="926" t="s">
        <v>36</v>
      </c>
      <c r="M994" s="926"/>
      <c r="N994" s="935">
        <f>N995+N996+N997+N998</f>
        <v>0</v>
      </c>
      <c r="O994" s="935"/>
      <c r="P994" s="373"/>
      <c r="Q994" s="373"/>
      <c r="R994" s="373"/>
      <c r="T994" s="382"/>
    </row>
    <row r="995" spans="1:20" ht="21.6" customHeight="1" x14ac:dyDescent="0.25">
      <c r="A995" s="371" t="str">
        <f>F992&amp;"훈련비금액"</f>
        <v>20훈련비금액</v>
      </c>
      <c r="B995" s="915"/>
      <c r="C995" s="917"/>
      <c r="D995" s="918"/>
      <c r="E995" s="915"/>
      <c r="F995" s="917"/>
      <c r="G995" s="921"/>
      <c r="H995" s="929" t="s">
        <v>263</v>
      </c>
      <c r="I995" s="932"/>
      <c r="J995" s="936">
        <f>E1029</f>
        <v>0</v>
      </c>
      <c r="K995" s="936"/>
      <c r="L995" s="932" t="s">
        <v>263</v>
      </c>
      <c r="M995" s="932"/>
      <c r="N995" s="936">
        <f>L1029</f>
        <v>0</v>
      </c>
      <c r="O995" s="936"/>
      <c r="P995" s="373"/>
      <c r="Q995" s="373"/>
      <c r="R995" s="373"/>
      <c r="T995" s="382"/>
    </row>
    <row r="996" spans="1:20" ht="21.6" customHeight="1" x14ac:dyDescent="0.25">
      <c r="A996" s="371" t="str">
        <f>F992&amp;"숙식비"</f>
        <v>20숙식비</v>
      </c>
      <c r="B996" s="926" t="s">
        <v>236</v>
      </c>
      <c r="C996" s="926"/>
      <c r="D996" s="926"/>
      <c r="E996" s="926" t="s">
        <v>237</v>
      </c>
      <c r="F996" s="926"/>
      <c r="G996" s="927"/>
      <c r="H996" s="928" t="s">
        <v>342</v>
      </c>
      <c r="I996" s="384" t="s">
        <v>244</v>
      </c>
      <c r="J996" s="923">
        <f>E1030</f>
        <v>0</v>
      </c>
      <c r="K996" s="923"/>
      <c r="L996" s="931" t="s">
        <v>342</v>
      </c>
      <c r="M996" s="384" t="s">
        <v>244</v>
      </c>
      <c r="N996" s="914">
        <f>L1030</f>
        <v>0</v>
      </c>
      <c r="O996" s="914"/>
      <c r="P996" s="373"/>
      <c r="Q996" s="373"/>
      <c r="R996" s="373"/>
      <c r="T996" s="382"/>
    </row>
    <row r="997" spans="1:20" ht="21.6" customHeight="1" x14ac:dyDescent="0.25">
      <c r="A997" s="371" t="str">
        <f>F992&amp;"식비"</f>
        <v>20식비</v>
      </c>
      <c r="B997" s="915">
        <f>INDEX('훈련비용 조정내역표'!$M$10:$M$60,MATCH(F992,'훈련비용 조정내역표'!$B$10:$B$60,0),0)</f>
        <v>0</v>
      </c>
      <c r="C997" s="917" t="str">
        <f>IF(B997=D997,"◯ 적합","◯ 변경")</f>
        <v>◯ 적합</v>
      </c>
      <c r="D997" s="918">
        <f>INDEX('훈련비용 조정내역표'!$W$10:$W$60,MATCH(F992,'훈련비용 조정내역표'!$B$10:$B$60,0),0)</f>
        <v>0</v>
      </c>
      <c r="E997" s="920">
        <f>INDEX('훈련비용 조정내역표'!$J$10:$J$60,MATCH(F992,'훈련비용 조정내역표'!$B$10:$B$60,0),0)</f>
        <v>0</v>
      </c>
      <c r="F997" s="917" t="str">
        <f>IF(E997=G997,"◯ 적합","◯ 변경")</f>
        <v>◯ 적합</v>
      </c>
      <c r="G997" s="921">
        <f>INDEX('훈련비용 조정내역표'!$K$10:$K$60,MATCH(F992,'훈련비용 조정내역표'!$B$10:$B$60,0),0)</f>
        <v>0</v>
      </c>
      <c r="H997" s="929"/>
      <c r="I997" s="384" t="s">
        <v>199</v>
      </c>
      <c r="J997" s="923">
        <f>E1031</f>
        <v>0</v>
      </c>
      <c r="K997" s="923"/>
      <c r="L997" s="932"/>
      <c r="M997" s="384" t="s">
        <v>199</v>
      </c>
      <c r="N997" s="914">
        <f>L1031</f>
        <v>0</v>
      </c>
      <c r="O997" s="914"/>
      <c r="P997" s="373"/>
      <c r="Q997" s="373"/>
      <c r="R997" s="373"/>
      <c r="T997" s="382"/>
    </row>
    <row r="998" spans="1:20" ht="21.6" customHeight="1" thickBot="1" x14ac:dyDescent="0.3">
      <c r="A998" s="371" t="str">
        <f>F992&amp;"수당 등"</f>
        <v>20수당 등</v>
      </c>
      <c r="B998" s="916"/>
      <c r="C998" s="917"/>
      <c r="D998" s="919"/>
      <c r="E998" s="916"/>
      <c r="F998" s="917"/>
      <c r="G998" s="922"/>
      <c r="H998" s="930"/>
      <c r="I998" s="385" t="s">
        <v>245</v>
      </c>
      <c r="J998" s="924">
        <f>E1032</f>
        <v>0</v>
      </c>
      <c r="K998" s="924"/>
      <c r="L998" s="933"/>
      <c r="M998" s="385" t="s">
        <v>245</v>
      </c>
      <c r="N998" s="925">
        <f>L1032</f>
        <v>0</v>
      </c>
      <c r="O998" s="925"/>
      <c r="P998" s="373"/>
      <c r="Q998" s="373"/>
      <c r="R998" s="373"/>
      <c r="T998" s="382"/>
    </row>
    <row r="999" spans="1:20" ht="21.6" customHeight="1" thickTop="1" thickBot="1" x14ac:dyDescent="0.3">
      <c r="B999" s="883" t="s">
        <v>238</v>
      </c>
      <c r="C999" s="883"/>
      <c r="D999" s="386">
        <f>INDEX('훈련비용 조정내역표'!$L$10:$L$60,MATCH(F992,'훈련비용 조정내역표'!$B$10:$B$60,0),0)</f>
        <v>0</v>
      </c>
      <c r="E999" s="883" t="s">
        <v>239</v>
      </c>
      <c r="F999" s="883"/>
      <c r="G999" s="387">
        <f>INDEX('훈련비용 조정내역표'!$V$10:$V$60,MATCH(F992,'훈련비용 조정내역표'!$B$10:$B$60,0),0)</f>
        <v>0</v>
      </c>
      <c r="H999" s="884" t="s">
        <v>240</v>
      </c>
      <c r="I999" s="884"/>
      <c r="J999" s="388" t="s">
        <v>241</v>
      </c>
      <c r="K999" s="389"/>
      <c r="L999" s="388" t="s">
        <v>242</v>
      </c>
      <c r="M999" s="390"/>
      <c r="N999" s="885"/>
      <c r="O999" s="885"/>
      <c r="P999" s="373"/>
      <c r="Q999" s="373"/>
      <c r="R999" s="373"/>
      <c r="T999" s="382"/>
    </row>
    <row r="1000" spans="1:20" ht="21.6" customHeight="1" thickTop="1" x14ac:dyDescent="0.25">
      <c r="B1000" s="886" t="s">
        <v>174</v>
      </c>
      <c r="C1000" s="889" t="s">
        <v>175</v>
      </c>
      <c r="D1000" s="890"/>
      <c r="E1000" s="895" t="s">
        <v>251</v>
      </c>
      <c r="F1000" s="896"/>
      <c r="G1000" s="896"/>
      <c r="H1000" s="896"/>
      <c r="I1000" s="897" t="s">
        <v>252</v>
      </c>
      <c r="J1000" s="898"/>
      <c r="K1000" s="899"/>
      <c r="L1000" s="906" t="s">
        <v>253</v>
      </c>
      <c r="M1000" s="907"/>
      <c r="N1000" s="907"/>
      <c r="O1000" s="908"/>
      <c r="P1000" s="382"/>
    </row>
    <row r="1001" spans="1:20" ht="21.6" customHeight="1" x14ac:dyDescent="0.25">
      <c r="B1001" s="887"/>
      <c r="C1001" s="891"/>
      <c r="D1001" s="892"/>
      <c r="E1001" s="909" t="s">
        <v>176</v>
      </c>
      <c r="F1001" s="911" t="s">
        <v>177</v>
      </c>
      <c r="G1001" s="912"/>
      <c r="H1001" s="913"/>
      <c r="I1001" s="900"/>
      <c r="J1001" s="901"/>
      <c r="K1001" s="902"/>
      <c r="L1001" s="909" t="s">
        <v>176</v>
      </c>
      <c r="M1001" s="911" t="s">
        <v>177</v>
      </c>
      <c r="N1001" s="912"/>
      <c r="O1001" s="913"/>
      <c r="P1001" s="382"/>
    </row>
    <row r="1002" spans="1:20" ht="21.6" customHeight="1" x14ac:dyDescent="0.25">
      <c r="B1002" s="888"/>
      <c r="C1002" s="893"/>
      <c r="D1002" s="894"/>
      <c r="E1002" s="910"/>
      <c r="F1002" s="392" t="s">
        <v>134</v>
      </c>
      <c r="G1002" s="392" t="s">
        <v>195</v>
      </c>
      <c r="H1002" s="392" t="s">
        <v>136</v>
      </c>
      <c r="I1002" s="903"/>
      <c r="J1002" s="904"/>
      <c r="K1002" s="905"/>
      <c r="L1002" s="910"/>
      <c r="M1002" s="392" t="s">
        <v>134</v>
      </c>
      <c r="N1002" s="392" t="s">
        <v>195</v>
      </c>
      <c r="O1002" s="392" t="s">
        <v>136</v>
      </c>
      <c r="P1002" s="382"/>
    </row>
    <row r="1003" spans="1:20" ht="18.600000000000001" customHeight="1" x14ac:dyDescent="0.25">
      <c r="A1003" s="451" t="s">
        <v>114</v>
      </c>
      <c r="B1003" s="393" t="s">
        <v>114</v>
      </c>
      <c r="C1003" s="880" t="s">
        <v>180</v>
      </c>
      <c r="D1003" s="878"/>
      <c r="E1003" s="613">
        <f>F1003*G1003*H1003</f>
        <v>0</v>
      </c>
      <c r="F1003" s="395"/>
      <c r="G1003" s="395"/>
      <c r="H1003" s="394">
        <f>B994</f>
        <v>0</v>
      </c>
      <c r="I1003" s="396">
        <f>L1003-E1003</f>
        <v>0</v>
      </c>
      <c r="J1003" s="397"/>
      <c r="K1003" s="398"/>
      <c r="L1003" s="613">
        <f>M1003*N1003*O1003</f>
        <v>0</v>
      </c>
      <c r="M1003" s="399"/>
      <c r="N1003" s="399"/>
      <c r="O1003" s="394">
        <f>D994</f>
        <v>0</v>
      </c>
      <c r="P1003" s="382"/>
    </row>
    <row r="1004" spans="1:20" ht="18.600000000000001" customHeight="1" x14ac:dyDescent="0.25">
      <c r="A1004" s="451" t="s">
        <v>164</v>
      </c>
      <c r="B1004" s="881" t="s">
        <v>164</v>
      </c>
      <c r="C1004" s="876" t="s">
        <v>178</v>
      </c>
      <c r="D1004" s="877"/>
      <c r="E1004" s="400">
        <f>SUM(E1005:E1008)</f>
        <v>0</v>
      </c>
      <c r="F1004" s="401"/>
      <c r="G1004" s="402"/>
      <c r="H1004" s="402"/>
      <c r="I1004" s="396"/>
      <c r="J1004" s="403"/>
      <c r="K1004" s="404"/>
      <c r="L1004" s="400">
        <f>SUM(L1005:L1008)</f>
        <v>0</v>
      </c>
      <c r="M1004" s="401"/>
      <c r="N1004" s="402"/>
      <c r="O1004" s="402"/>
      <c r="P1004" s="382"/>
    </row>
    <row r="1005" spans="1:20" ht="18.600000000000001" customHeight="1" x14ac:dyDescent="0.25">
      <c r="A1005" s="451"/>
      <c r="B1005" s="881"/>
      <c r="C1005" s="874" t="s">
        <v>181</v>
      </c>
      <c r="D1005" s="882"/>
      <c r="E1005" s="394">
        <f t="shared" ref="E1005:E1008" si="360">F1005*G1005*H1005</f>
        <v>0</v>
      </c>
      <c r="F1005" s="395"/>
      <c r="G1005" s="395"/>
      <c r="H1005" s="394">
        <f>H1003</f>
        <v>0</v>
      </c>
      <c r="I1005" s="396">
        <f t="shared" ref="I1005:I1009" si="361">L1005-E1005</f>
        <v>0</v>
      </c>
      <c r="J1005" s="397"/>
      <c r="K1005" s="398"/>
      <c r="L1005" s="394">
        <f t="shared" ref="L1005:L1009" si="362">M1005*N1005*O1005</f>
        <v>0</v>
      </c>
      <c r="M1005" s="399"/>
      <c r="N1005" s="399"/>
      <c r="O1005" s="394">
        <f>O1003</f>
        <v>0</v>
      </c>
      <c r="P1005" s="382"/>
    </row>
    <row r="1006" spans="1:20" ht="18.600000000000001" customHeight="1" x14ac:dyDescent="0.25">
      <c r="A1006" s="451"/>
      <c r="B1006" s="881"/>
      <c r="C1006" s="874" t="s">
        <v>181</v>
      </c>
      <c r="D1006" s="882"/>
      <c r="E1006" s="394">
        <f t="shared" si="360"/>
        <v>0</v>
      </c>
      <c r="F1006" s="395"/>
      <c r="G1006" s="395"/>
      <c r="H1006" s="394">
        <f>H1003</f>
        <v>0</v>
      </c>
      <c r="I1006" s="396">
        <f t="shared" si="361"/>
        <v>0</v>
      </c>
      <c r="J1006" s="397"/>
      <c r="K1006" s="398"/>
      <c r="L1006" s="394">
        <f t="shared" si="362"/>
        <v>0</v>
      </c>
      <c r="M1006" s="399"/>
      <c r="N1006" s="399"/>
      <c r="O1006" s="394">
        <f>O1003</f>
        <v>0</v>
      </c>
      <c r="P1006" s="382"/>
    </row>
    <row r="1007" spans="1:20" ht="18.600000000000001" customHeight="1" x14ac:dyDescent="0.25">
      <c r="A1007" s="451"/>
      <c r="B1007" s="881"/>
      <c r="C1007" s="874" t="s">
        <v>182</v>
      </c>
      <c r="D1007" s="867"/>
      <c r="E1007" s="394">
        <f t="shared" si="360"/>
        <v>0</v>
      </c>
      <c r="F1007" s="395"/>
      <c r="G1007" s="395"/>
      <c r="H1007" s="394">
        <f>H1003</f>
        <v>0</v>
      </c>
      <c r="I1007" s="396">
        <f t="shared" si="361"/>
        <v>0</v>
      </c>
      <c r="J1007" s="397"/>
      <c r="K1007" s="398"/>
      <c r="L1007" s="394">
        <f t="shared" si="362"/>
        <v>0</v>
      </c>
      <c r="M1007" s="399"/>
      <c r="N1007" s="399"/>
      <c r="O1007" s="394">
        <f>O1003</f>
        <v>0</v>
      </c>
      <c r="P1007" s="382"/>
    </row>
    <row r="1008" spans="1:20" ht="18.600000000000001" customHeight="1" x14ac:dyDescent="0.25">
      <c r="A1008" s="451"/>
      <c r="B1008" s="881"/>
      <c r="C1008" s="874" t="s">
        <v>182</v>
      </c>
      <c r="D1008" s="867"/>
      <c r="E1008" s="394">
        <f t="shared" si="360"/>
        <v>0</v>
      </c>
      <c r="F1008" s="395"/>
      <c r="G1008" s="395"/>
      <c r="H1008" s="394">
        <f>H1003</f>
        <v>0</v>
      </c>
      <c r="I1008" s="396">
        <f t="shared" si="361"/>
        <v>0</v>
      </c>
      <c r="J1008" s="397"/>
      <c r="K1008" s="398"/>
      <c r="L1008" s="394">
        <f t="shared" si="362"/>
        <v>0</v>
      </c>
      <c r="M1008" s="399"/>
      <c r="N1008" s="399"/>
      <c r="O1008" s="394">
        <f>O1003</f>
        <v>0</v>
      </c>
      <c r="P1008" s="382"/>
    </row>
    <row r="1009" spans="1:17" ht="18.600000000000001" customHeight="1" x14ac:dyDescent="0.25">
      <c r="A1009" s="451" t="s">
        <v>165</v>
      </c>
      <c r="B1009" s="405" t="s">
        <v>165</v>
      </c>
      <c r="C1009" s="874" t="s">
        <v>183</v>
      </c>
      <c r="D1009" s="867"/>
      <c r="E1009" s="394">
        <f>F1009*G1009*H1009</f>
        <v>0</v>
      </c>
      <c r="F1009" s="395"/>
      <c r="G1009" s="395"/>
      <c r="H1009" s="394">
        <f>H1003</f>
        <v>0</v>
      </c>
      <c r="I1009" s="396">
        <f t="shared" si="361"/>
        <v>0</v>
      </c>
      <c r="J1009" s="397"/>
      <c r="K1009" s="398"/>
      <c r="L1009" s="394">
        <f t="shared" si="362"/>
        <v>0</v>
      </c>
      <c r="M1009" s="399"/>
      <c r="N1009" s="399"/>
      <c r="O1009" s="394">
        <f>O1003</f>
        <v>0</v>
      </c>
      <c r="P1009" s="382"/>
    </row>
    <row r="1010" spans="1:17" ht="18.600000000000001" customHeight="1" x14ac:dyDescent="0.25">
      <c r="A1010" s="451" t="s">
        <v>166</v>
      </c>
      <c r="B1010" s="875" t="s">
        <v>166</v>
      </c>
      <c r="C1010" s="876" t="s">
        <v>178</v>
      </c>
      <c r="D1010" s="877"/>
      <c r="E1010" s="400">
        <f>SUM(E1011:E1013)</f>
        <v>0</v>
      </c>
      <c r="F1010" s="401"/>
      <c r="G1010" s="402"/>
      <c r="H1010" s="402"/>
      <c r="I1010" s="406"/>
      <c r="J1010" s="403"/>
      <c r="K1010" s="404"/>
      <c r="L1010" s="400">
        <f>SUM(L1011:L1013)</f>
        <v>0</v>
      </c>
      <c r="M1010" s="401"/>
      <c r="N1010" s="402"/>
      <c r="O1010" s="402"/>
      <c r="P1010" s="382"/>
    </row>
    <row r="1011" spans="1:17" ht="18.600000000000001" customHeight="1" x14ac:dyDescent="0.25">
      <c r="A1011" s="451"/>
      <c r="B1011" s="879"/>
      <c r="C1011" s="866" t="s">
        <v>184</v>
      </c>
      <c r="D1011" s="867"/>
      <c r="E1011" s="394">
        <f>F1011*G1011*H1011</f>
        <v>0</v>
      </c>
      <c r="F1011" s="395"/>
      <c r="G1011" s="395"/>
      <c r="H1011" s="394">
        <f>H1003</f>
        <v>0</v>
      </c>
      <c r="I1011" s="396">
        <f t="shared" ref="I1011:I1014" si="363">L1011-E1011</f>
        <v>0</v>
      </c>
      <c r="J1011" s="397"/>
      <c r="K1011" s="398"/>
      <c r="L1011" s="394">
        <f t="shared" ref="L1011:L1014" si="364">M1011*N1011*O1011</f>
        <v>0</v>
      </c>
      <c r="M1011" s="399"/>
      <c r="N1011" s="399"/>
      <c r="O1011" s="394">
        <f>O1003</f>
        <v>0</v>
      </c>
      <c r="P1011" s="382"/>
    </row>
    <row r="1012" spans="1:17" ht="18.600000000000001" customHeight="1" x14ac:dyDescent="0.25">
      <c r="A1012" s="451"/>
      <c r="B1012" s="879"/>
      <c r="C1012" s="866" t="s">
        <v>185</v>
      </c>
      <c r="D1012" s="867"/>
      <c r="E1012" s="394">
        <f t="shared" ref="E1012:E1013" si="365">F1012*G1012*H1012</f>
        <v>0</v>
      </c>
      <c r="F1012" s="395"/>
      <c r="G1012" s="395"/>
      <c r="H1012" s="394">
        <f>H1003</f>
        <v>0</v>
      </c>
      <c r="I1012" s="396">
        <f t="shared" si="363"/>
        <v>0</v>
      </c>
      <c r="J1012" s="397"/>
      <c r="K1012" s="398"/>
      <c r="L1012" s="394">
        <f t="shared" si="364"/>
        <v>0</v>
      </c>
      <c r="M1012" s="399"/>
      <c r="N1012" s="399"/>
      <c r="O1012" s="394">
        <f>O1003</f>
        <v>0</v>
      </c>
      <c r="P1012" s="382"/>
    </row>
    <row r="1013" spans="1:17" ht="18.600000000000001" customHeight="1" x14ac:dyDescent="0.25">
      <c r="A1013" s="451"/>
      <c r="B1013" s="879"/>
      <c r="C1013" s="866" t="s">
        <v>179</v>
      </c>
      <c r="D1013" s="867"/>
      <c r="E1013" s="394">
        <f t="shared" si="365"/>
        <v>0</v>
      </c>
      <c r="F1013" s="395"/>
      <c r="G1013" s="395"/>
      <c r="H1013" s="394">
        <f>H1003</f>
        <v>0</v>
      </c>
      <c r="I1013" s="396">
        <f t="shared" si="363"/>
        <v>0</v>
      </c>
      <c r="J1013" s="397"/>
      <c r="K1013" s="398"/>
      <c r="L1013" s="394">
        <f t="shared" si="364"/>
        <v>0</v>
      </c>
      <c r="M1013" s="399"/>
      <c r="N1013" s="399"/>
      <c r="O1013" s="394">
        <f>O1003</f>
        <v>0</v>
      </c>
      <c r="P1013" s="382"/>
    </row>
    <row r="1014" spans="1:17" ht="18.600000000000001" customHeight="1" x14ac:dyDescent="0.25">
      <c r="A1014" s="451" t="s">
        <v>167</v>
      </c>
      <c r="B1014" s="407" t="s">
        <v>167</v>
      </c>
      <c r="C1014" s="874" t="s">
        <v>186</v>
      </c>
      <c r="D1014" s="867"/>
      <c r="E1014" s="394">
        <f>F1014*G1014*H1014</f>
        <v>0</v>
      </c>
      <c r="F1014" s="395"/>
      <c r="G1014" s="395"/>
      <c r="H1014" s="394">
        <f>H1003</f>
        <v>0</v>
      </c>
      <c r="I1014" s="396">
        <f t="shared" si="363"/>
        <v>0</v>
      </c>
      <c r="J1014" s="397"/>
      <c r="K1014" s="398"/>
      <c r="L1014" s="394">
        <f t="shared" si="364"/>
        <v>0</v>
      </c>
      <c r="M1014" s="399"/>
      <c r="N1014" s="399"/>
      <c r="O1014" s="394">
        <f>O1003</f>
        <v>0</v>
      </c>
      <c r="P1014" s="382"/>
    </row>
    <row r="1015" spans="1:17" ht="18.600000000000001" customHeight="1" x14ac:dyDescent="0.25">
      <c r="A1015" s="451" t="s">
        <v>168</v>
      </c>
      <c r="B1015" s="875" t="s">
        <v>168</v>
      </c>
      <c r="C1015" s="876" t="s">
        <v>178</v>
      </c>
      <c r="D1015" s="877"/>
      <c r="E1015" s="400">
        <f>SUM(E1016:E1018)</f>
        <v>0</v>
      </c>
      <c r="F1015" s="401"/>
      <c r="G1015" s="402"/>
      <c r="H1015" s="402"/>
      <c r="I1015" s="406"/>
      <c r="J1015" s="403"/>
      <c r="K1015" s="404"/>
      <c r="L1015" s="400">
        <f>SUM(L1016:L1018)</f>
        <v>0</v>
      </c>
      <c r="M1015" s="401"/>
      <c r="N1015" s="402"/>
      <c r="O1015" s="402"/>
      <c r="P1015" s="382"/>
    </row>
    <row r="1016" spans="1:17" ht="18.600000000000001" customHeight="1" x14ac:dyDescent="0.25">
      <c r="A1016" s="451"/>
      <c r="B1016" s="875"/>
      <c r="C1016" s="866" t="s">
        <v>187</v>
      </c>
      <c r="D1016" s="867"/>
      <c r="E1016" s="394">
        <f t="shared" ref="E1016:E1018" si="366">F1016*G1016*H1016</f>
        <v>0</v>
      </c>
      <c r="F1016" s="395"/>
      <c r="G1016" s="395"/>
      <c r="H1016" s="394">
        <f>H1003</f>
        <v>0</v>
      </c>
      <c r="I1016" s="396">
        <f t="shared" ref="I1016:I1019" si="367">L1016-E1016</f>
        <v>0</v>
      </c>
      <c r="J1016" s="397"/>
      <c r="K1016" s="398"/>
      <c r="L1016" s="394">
        <f t="shared" ref="L1016:L1019" si="368">M1016*N1016*O1016</f>
        <v>0</v>
      </c>
      <c r="M1016" s="399"/>
      <c r="N1016" s="399"/>
      <c r="O1016" s="394">
        <f>O1003</f>
        <v>0</v>
      </c>
      <c r="P1016" s="382"/>
    </row>
    <row r="1017" spans="1:17" ht="18.600000000000001" customHeight="1" x14ac:dyDescent="0.25">
      <c r="A1017" s="451"/>
      <c r="B1017" s="875"/>
      <c r="C1017" s="866" t="s">
        <v>188</v>
      </c>
      <c r="D1017" s="867"/>
      <c r="E1017" s="394">
        <f t="shared" si="366"/>
        <v>0</v>
      </c>
      <c r="F1017" s="395"/>
      <c r="G1017" s="395"/>
      <c r="H1017" s="394">
        <f>H1003</f>
        <v>0</v>
      </c>
      <c r="I1017" s="396">
        <f t="shared" si="367"/>
        <v>0</v>
      </c>
      <c r="J1017" s="397"/>
      <c r="K1017" s="398"/>
      <c r="L1017" s="394">
        <f t="shared" si="368"/>
        <v>0</v>
      </c>
      <c r="M1017" s="399"/>
      <c r="N1017" s="399"/>
      <c r="O1017" s="394">
        <f>O1003</f>
        <v>0</v>
      </c>
      <c r="P1017" s="382"/>
    </row>
    <row r="1018" spans="1:17" ht="18.600000000000001" customHeight="1" x14ac:dyDescent="0.25">
      <c r="A1018" s="451"/>
      <c r="B1018" s="875"/>
      <c r="C1018" s="866" t="s">
        <v>179</v>
      </c>
      <c r="D1018" s="867"/>
      <c r="E1018" s="394">
        <f t="shared" si="366"/>
        <v>0</v>
      </c>
      <c r="F1018" s="395"/>
      <c r="G1018" s="395"/>
      <c r="H1018" s="394">
        <f>H1003</f>
        <v>0</v>
      </c>
      <c r="I1018" s="396">
        <f t="shared" si="367"/>
        <v>0</v>
      </c>
      <c r="J1018" s="397"/>
      <c r="K1018" s="398"/>
      <c r="L1018" s="394">
        <f t="shared" si="368"/>
        <v>0</v>
      </c>
      <c r="M1018" s="399"/>
      <c r="N1018" s="399"/>
      <c r="O1018" s="394">
        <f>O1003</f>
        <v>0</v>
      </c>
      <c r="P1018" s="382"/>
    </row>
    <row r="1019" spans="1:17" ht="18.600000000000001" customHeight="1" x14ac:dyDescent="0.25">
      <c r="A1019" s="451" t="s">
        <v>169</v>
      </c>
      <c r="B1019" s="405" t="s">
        <v>169</v>
      </c>
      <c r="C1019" s="874" t="s">
        <v>189</v>
      </c>
      <c r="D1019" s="867"/>
      <c r="E1019" s="394">
        <f>F1019*G1019*H1019</f>
        <v>0</v>
      </c>
      <c r="F1019" s="395"/>
      <c r="G1019" s="395"/>
      <c r="H1019" s="394">
        <f>H1003</f>
        <v>0</v>
      </c>
      <c r="I1019" s="396">
        <f t="shared" si="367"/>
        <v>0</v>
      </c>
      <c r="J1019" s="397"/>
      <c r="K1019" s="398"/>
      <c r="L1019" s="394">
        <f t="shared" si="368"/>
        <v>0</v>
      </c>
      <c r="M1019" s="399"/>
      <c r="N1019" s="399"/>
      <c r="O1019" s="394">
        <f>O1003</f>
        <v>0</v>
      </c>
      <c r="P1019" s="382"/>
    </row>
    <row r="1020" spans="1:17" ht="18.600000000000001" customHeight="1" x14ac:dyDescent="0.25">
      <c r="A1020" s="451" t="s">
        <v>170</v>
      </c>
      <c r="B1020" s="875" t="s">
        <v>170</v>
      </c>
      <c r="C1020" s="876" t="s">
        <v>178</v>
      </c>
      <c r="D1020" s="877"/>
      <c r="E1020" s="400">
        <f>SUM(E1021:E1022)</f>
        <v>0</v>
      </c>
      <c r="F1020" s="401"/>
      <c r="G1020" s="402"/>
      <c r="H1020" s="402"/>
      <c r="I1020" s="406"/>
      <c r="J1020" s="403"/>
      <c r="K1020" s="404"/>
      <c r="L1020" s="400">
        <f>SUM(L1021:L1022)</f>
        <v>0</v>
      </c>
      <c r="M1020" s="401"/>
      <c r="N1020" s="402"/>
      <c r="O1020" s="402"/>
      <c r="P1020" s="382"/>
    </row>
    <row r="1021" spans="1:17" ht="18.600000000000001" customHeight="1" x14ac:dyDescent="0.25">
      <c r="A1021" s="451"/>
      <c r="B1021" s="878"/>
      <c r="C1021" s="874" t="s">
        <v>170</v>
      </c>
      <c r="D1021" s="867"/>
      <c r="E1021" s="394">
        <f t="shared" ref="E1021" si="369">F1021*G1021*H1021</f>
        <v>0</v>
      </c>
      <c r="F1021" s="395"/>
      <c r="G1021" s="395"/>
      <c r="H1021" s="394">
        <f>H1003</f>
        <v>0</v>
      </c>
      <c r="I1021" s="396">
        <f t="shared" ref="I1021:I1023" si="370">L1021-E1021</f>
        <v>0</v>
      </c>
      <c r="J1021" s="397"/>
      <c r="K1021" s="398"/>
      <c r="L1021" s="394">
        <f t="shared" ref="L1021:L1023" si="371">M1021*N1021*O1021</f>
        <v>0</v>
      </c>
      <c r="M1021" s="399"/>
      <c r="N1021" s="399"/>
      <c r="O1021" s="394">
        <f>O1003</f>
        <v>0</v>
      </c>
      <c r="P1021" s="382"/>
    </row>
    <row r="1022" spans="1:17" ht="18.600000000000001" customHeight="1" x14ac:dyDescent="0.25">
      <c r="A1022" s="451"/>
      <c r="B1022" s="878"/>
      <c r="C1022" s="874" t="s">
        <v>190</v>
      </c>
      <c r="D1022" s="867"/>
      <c r="E1022" s="394">
        <f>F1022*G1022*H1022</f>
        <v>0</v>
      </c>
      <c r="F1022" s="395"/>
      <c r="G1022" s="395"/>
      <c r="H1022" s="394">
        <f>H1003</f>
        <v>0</v>
      </c>
      <c r="I1022" s="396">
        <f t="shared" si="370"/>
        <v>0</v>
      </c>
      <c r="J1022" s="397"/>
      <c r="K1022" s="398"/>
      <c r="L1022" s="394">
        <f t="shared" si="371"/>
        <v>0</v>
      </c>
      <c r="M1022" s="399"/>
      <c r="N1022" s="399"/>
      <c r="O1022" s="394">
        <f>O1003</f>
        <v>0</v>
      </c>
      <c r="P1022" s="382"/>
    </row>
    <row r="1023" spans="1:17" ht="18.600000000000001" customHeight="1" x14ac:dyDescent="0.25">
      <c r="A1023" s="451" t="s">
        <v>171</v>
      </c>
      <c r="B1023" s="405" t="s">
        <v>171</v>
      </c>
      <c r="C1023" s="874" t="s">
        <v>191</v>
      </c>
      <c r="D1023" s="867"/>
      <c r="E1023" s="394">
        <f>F1023*G1023*H1023</f>
        <v>0</v>
      </c>
      <c r="F1023" s="395"/>
      <c r="G1023" s="395"/>
      <c r="H1023" s="394">
        <f>H1003</f>
        <v>0</v>
      </c>
      <c r="I1023" s="396">
        <f t="shared" si="370"/>
        <v>0</v>
      </c>
      <c r="J1023" s="397"/>
      <c r="K1023" s="398"/>
      <c r="L1023" s="394">
        <f t="shared" si="371"/>
        <v>0</v>
      </c>
      <c r="M1023" s="399"/>
      <c r="N1023" s="399"/>
      <c r="O1023" s="394">
        <f>O1003</f>
        <v>0</v>
      </c>
      <c r="P1023" s="382"/>
      <c r="Q1023" s="371" t="s">
        <v>256</v>
      </c>
    </row>
    <row r="1024" spans="1:17" ht="18.600000000000001" customHeight="1" x14ac:dyDescent="0.25">
      <c r="A1024" s="451" t="s">
        <v>172</v>
      </c>
      <c r="B1024" s="875" t="s">
        <v>172</v>
      </c>
      <c r="C1024" s="876" t="s">
        <v>178</v>
      </c>
      <c r="D1024" s="877"/>
      <c r="E1024" s="400">
        <f>SUM(E1025:E1027)</f>
        <v>0</v>
      </c>
      <c r="F1024" s="401"/>
      <c r="G1024" s="402"/>
      <c r="H1024" s="402"/>
      <c r="I1024" s="406"/>
      <c r="J1024" s="403"/>
      <c r="K1024" s="404"/>
      <c r="L1024" s="400">
        <f>SUM(L1025:L1027)</f>
        <v>0</v>
      </c>
      <c r="M1024" s="401"/>
      <c r="N1024" s="402"/>
      <c r="O1024" s="402"/>
      <c r="P1024" s="382"/>
    </row>
    <row r="1025" spans="1:16" ht="18.600000000000001" customHeight="1" x14ac:dyDescent="0.25">
      <c r="A1025" s="451"/>
      <c r="B1025" s="875"/>
      <c r="C1025" s="866" t="s">
        <v>192</v>
      </c>
      <c r="D1025" s="867"/>
      <c r="E1025" s="394">
        <f t="shared" ref="E1025:E1027" si="372">F1025*G1025*H1025</f>
        <v>0</v>
      </c>
      <c r="F1025" s="395"/>
      <c r="G1025" s="395"/>
      <c r="H1025" s="394">
        <f>H1003</f>
        <v>0</v>
      </c>
      <c r="I1025" s="396">
        <f t="shared" ref="I1025:I1028" si="373">L1025-E1025</f>
        <v>0</v>
      </c>
      <c r="J1025" s="397"/>
      <c r="K1025" s="398"/>
      <c r="L1025" s="394">
        <f t="shared" ref="L1025:L1028" si="374">M1025*N1025*O1025</f>
        <v>0</v>
      </c>
      <c r="M1025" s="399"/>
      <c r="N1025" s="399"/>
      <c r="O1025" s="394">
        <f>O1003</f>
        <v>0</v>
      </c>
      <c r="P1025" s="382"/>
    </row>
    <row r="1026" spans="1:16" ht="18.600000000000001" customHeight="1" x14ac:dyDescent="0.25">
      <c r="A1026" s="451"/>
      <c r="B1026" s="875"/>
      <c r="C1026" s="866" t="s">
        <v>193</v>
      </c>
      <c r="D1026" s="867"/>
      <c r="E1026" s="394">
        <f t="shared" si="372"/>
        <v>0</v>
      </c>
      <c r="F1026" s="395"/>
      <c r="G1026" s="395"/>
      <c r="H1026" s="394">
        <f>H1003</f>
        <v>0</v>
      </c>
      <c r="I1026" s="396">
        <f t="shared" si="373"/>
        <v>0</v>
      </c>
      <c r="J1026" s="397"/>
      <c r="K1026" s="398"/>
      <c r="L1026" s="394">
        <f t="shared" si="374"/>
        <v>0</v>
      </c>
      <c r="M1026" s="399"/>
      <c r="N1026" s="399"/>
      <c r="O1026" s="394">
        <f>O1003</f>
        <v>0</v>
      </c>
      <c r="P1026" s="382"/>
    </row>
    <row r="1027" spans="1:16" ht="18.600000000000001" customHeight="1" x14ac:dyDescent="0.25">
      <c r="A1027" s="451"/>
      <c r="B1027" s="875"/>
      <c r="C1027" s="866" t="s">
        <v>179</v>
      </c>
      <c r="D1027" s="867"/>
      <c r="E1027" s="394">
        <f t="shared" si="372"/>
        <v>0</v>
      </c>
      <c r="F1027" s="395"/>
      <c r="G1027" s="395"/>
      <c r="H1027" s="394">
        <f>H1003</f>
        <v>0</v>
      </c>
      <c r="I1027" s="396">
        <f t="shared" si="373"/>
        <v>0</v>
      </c>
      <c r="J1027" s="397"/>
      <c r="K1027" s="398"/>
      <c r="L1027" s="394">
        <f t="shared" si="374"/>
        <v>0</v>
      </c>
      <c r="M1027" s="399"/>
      <c r="N1027" s="399"/>
      <c r="O1027" s="394">
        <f>O1003</f>
        <v>0</v>
      </c>
      <c r="P1027" s="382"/>
    </row>
    <row r="1028" spans="1:16" ht="18.600000000000001" customHeight="1" x14ac:dyDescent="0.25">
      <c r="A1028" s="451" t="s">
        <v>173</v>
      </c>
      <c r="B1028" s="405" t="s">
        <v>173</v>
      </c>
      <c r="C1028" s="866" t="s">
        <v>194</v>
      </c>
      <c r="D1028" s="867"/>
      <c r="E1028" s="394">
        <f>F1028*G1028*H1028</f>
        <v>0</v>
      </c>
      <c r="F1028" s="395"/>
      <c r="G1028" s="395"/>
      <c r="H1028" s="394">
        <f>H1003</f>
        <v>0</v>
      </c>
      <c r="I1028" s="396">
        <f t="shared" si="373"/>
        <v>0</v>
      </c>
      <c r="J1028" s="397"/>
      <c r="K1028" s="398"/>
      <c r="L1028" s="614">
        <f t="shared" si="374"/>
        <v>0</v>
      </c>
      <c r="M1028" s="399"/>
      <c r="N1028" s="399"/>
      <c r="O1028" s="394">
        <f>O1003</f>
        <v>0</v>
      </c>
      <c r="P1028" s="382"/>
    </row>
    <row r="1029" spans="1:16" s="415" customFormat="1" ht="18.600000000000001" customHeight="1" x14ac:dyDescent="0.25">
      <c r="B1029" s="868" t="s">
        <v>196</v>
      </c>
      <c r="C1029" s="869"/>
      <c r="D1029" s="870"/>
      <c r="E1029" s="408">
        <f>SUM(E1003,E1004,E1009,E1010,E1014,E1015,E1019,E1020,E1023,E1024,E1028)</f>
        <v>0</v>
      </c>
      <c r="F1029" s="401"/>
      <c r="G1029" s="409"/>
      <c r="H1029" s="410"/>
      <c r="I1029" s="411"/>
      <c r="J1029" s="412"/>
      <c r="K1029" s="413"/>
      <c r="L1029" s="408">
        <f>SUM(L1003,L1004,L1009,L1010,L1014,L1015,L1019,L1020,L1023,L1024,L1028)</f>
        <v>0</v>
      </c>
      <c r="M1029" s="401"/>
      <c r="N1029" s="409"/>
      <c r="O1029" s="410"/>
      <c r="P1029" s="414"/>
    </row>
    <row r="1030" spans="1:16" ht="16.8" customHeight="1" outlineLevel="1" x14ac:dyDescent="0.25">
      <c r="B1030" s="871" t="s">
        <v>264</v>
      </c>
      <c r="C1030" s="872" t="s">
        <v>201</v>
      </c>
      <c r="D1030" s="873"/>
      <c r="E1030" s="416">
        <f t="shared" ref="E1030" si="375">F1030*G1030*H1030</f>
        <v>0</v>
      </c>
      <c r="F1030" s="417"/>
      <c r="G1030" s="417"/>
      <c r="H1030" s="394">
        <f>H1003</f>
        <v>0</v>
      </c>
      <c r="I1030" s="396">
        <f t="shared" ref="I1030:I1032" si="376">L1030-E1030</f>
        <v>0</v>
      </c>
      <c r="J1030" s="397"/>
      <c r="K1030" s="398"/>
      <c r="L1030" s="394">
        <f t="shared" ref="L1030:L1032" si="377">M1030*N1030*O1030</f>
        <v>0</v>
      </c>
      <c r="M1030" s="399"/>
      <c r="N1030" s="399"/>
      <c r="O1030" s="394">
        <f>O1003</f>
        <v>0</v>
      </c>
      <c r="P1030" s="382"/>
    </row>
    <row r="1031" spans="1:16" ht="16.8" customHeight="1" outlineLevel="1" x14ac:dyDescent="0.25">
      <c r="B1031" s="871"/>
      <c r="C1031" s="872" t="s">
        <v>200</v>
      </c>
      <c r="D1031" s="873"/>
      <c r="E1031" s="416">
        <f>F1031*G1031*H1031</f>
        <v>0</v>
      </c>
      <c r="F1031" s="417"/>
      <c r="G1031" s="417"/>
      <c r="H1031" s="394">
        <f>H1003</f>
        <v>0</v>
      </c>
      <c r="I1031" s="396">
        <f t="shared" si="376"/>
        <v>0</v>
      </c>
      <c r="J1031" s="397"/>
      <c r="K1031" s="398"/>
      <c r="L1031" s="394">
        <f t="shared" si="377"/>
        <v>0</v>
      </c>
      <c r="M1031" s="399"/>
      <c r="N1031" s="399"/>
      <c r="O1031" s="394">
        <f>O1003</f>
        <v>0</v>
      </c>
      <c r="P1031" s="382"/>
    </row>
    <row r="1032" spans="1:16" ht="16.8" customHeight="1" outlineLevel="1" x14ac:dyDescent="0.25">
      <c r="B1032" s="871"/>
      <c r="C1032" s="872" t="s">
        <v>197</v>
      </c>
      <c r="D1032" s="873"/>
      <c r="E1032" s="416">
        <f t="shared" ref="E1032" si="378">F1032*G1032*H1032</f>
        <v>0</v>
      </c>
      <c r="F1032" s="417"/>
      <c r="G1032" s="417"/>
      <c r="H1032" s="394">
        <f>H1003</f>
        <v>0</v>
      </c>
      <c r="I1032" s="396">
        <f t="shared" si="376"/>
        <v>0</v>
      </c>
      <c r="J1032" s="397"/>
      <c r="K1032" s="398"/>
      <c r="L1032" s="394">
        <f t="shared" si="377"/>
        <v>0</v>
      </c>
      <c r="M1032" s="399"/>
      <c r="N1032" s="399"/>
      <c r="O1032" s="394">
        <f>O1003</f>
        <v>0</v>
      </c>
      <c r="P1032" s="382"/>
    </row>
    <row r="1033" spans="1:16" s="415" customFormat="1" ht="18.600000000000001" customHeight="1" outlineLevel="1" thickBot="1" x14ac:dyDescent="0.3">
      <c r="B1033" s="860" t="s">
        <v>265</v>
      </c>
      <c r="C1033" s="861"/>
      <c r="D1033" s="862"/>
      <c r="E1033" s="418">
        <f>SUM(E1030:E1032)</f>
        <v>0</v>
      </c>
      <c r="F1033" s="419"/>
      <c r="G1033" s="420"/>
      <c r="H1033" s="421"/>
      <c r="I1033" s="422"/>
      <c r="J1033" s="423"/>
      <c r="K1033" s="424"/>
      <c r="L1033" s="418">
        <f>SUM(L1030:L1032)</f>
        <v>0</v>
      </c>
      <c r="M1033" s="419"/>
      <c r="N1033" s="420"/>
      <c r="O1033" s="421"/>
      <c r="P1033" s="414"/>
    </row>
    <row r="1034" spans="1:16" ht="21" customHeight="1" thickBot="1" x14ac:dyDescent="0.3">
      <c r="B1034" s="863" t="s">
        <v>254</v>
      </c>
      <c r="C1034" s="864"/>
      <c r="D1034" s="865" t="s">
        <v>255</v>
      </c>
      <c r="E1034" s="857"/>
      <c r="F1034" s="857"/>
      <c r="G1034" s="857"/>
      <c r="H1034" s="857"/>
      <c r="I1034" s="857"/>
      <c r="J1034" s="857"/>
      <c r="K1034" s="857"/>
      <c r="L1034" s="858"/>
      <c r="M1034" s="858"/>
      <c r="N1034" s="858"/>
      <c r="O1034" s="859"/>
      <c r="P1034" s="382"/>
    </row>
    <row r="1035" spans="1:16" outlineLevel="1" x14ac:dyDescent="0.25">
      <c r="B1035" s="303" t="s">
        <v>266</v>
      </c>
      <c r="E1035" s="425">
        <f>(E1029-E1028)*0.05</f>
        <v>0</v>
      </c>
      <c r="F1035" s="303"/>
      <c r="G1035" s="303"/>
      <c r="H1035" s="426"/>
      <c r="L1035" s="425">
        <f>(L1029-L1028)*0.05</f>
        <v>0</v>
      </c>
      <c r="P1035" s="382"/>
    </row>
    <row r="1036" spans="1:16" outlineLevel="1" x14ac:dyDescent="0.25">
      <c r="B1036" s="303"/>
      <c r="E1036" s="427" t="str">
        <f>IF(E1028&lt;=E1035,"O.K","Review")</f>
        <v>O.K</v>
      </c>
      <c r="F1036" s="303"/>
      <c r="G1036" s="303"/>
      <c r="L1036" s="427" t="str">
        <f>IF(L1028&lt;=L1035,"O.K","Review")</f>
        <v>O.K</v>
      </c>
      <c r="P1036" s="382"/>
    </row>
    <row r="1037" spans="1:16" x14ac:dyDescent="0.25">
      <c r="B1037" s="303"/>
      <c r="E1037" s="427"/>
      <c r="F1037" s="303"/>
      <c r="G1037" s="303"/>
      <c r="L1037" s="427"/>
      <c r="P1037" s="382"/>
    </row>
    <row r="1038" spans="1:16" s="428" customFormat="1" ht="25.5" customHeight="1" outlineLevel="1" x14ac:dyDescent="0.25">
      <c r="B1038" s="429" t="str">
        <f>정부지원금!$B$29</f>
        <v>성명 :                  (서명)</v>
      </c>
      <c r="C1038" s="429"/>
      <c r="E1038" s="429" t="str">
        <f>정부지원금!$E$29</f>
        <v>성명 :                  (서명)</v>
      </c>
      <c r="F1038" s="430"/>
      <c r="H1038" s="429" t="str">
        <f>정부지원금!$G$29</f>
        <v>성명 :                  (서명)</v>
      </c>
      <c r="K1038" s="430" t="str">
        <f>정부지원금!$I$29</f>
        <v>성명 :                  (서명)</v>
      </c>
      <c r="N1038" s="430" t="str">
        <f>정부지원금!$K$29</f>
        <v>성명 :                  (서명)</v>
      </c>
      <c r="P1038" s="382"/>
    </row>
    <row r="1039" spans="1:16" s="428" customFormat="1" ht="25.5" customHeight="1" outlineLevel="1" x14ac:dyDescent="0.25">
      <c r="B1039" s="429" t="str">
        <f>정부지원금!$B$30</f>
        <v>성명 :                  (서명)</v>
      </c>
      <c r="C1039" s="429"/>
      <c r="E1039" s="429" t="str">
        <f>정부지원금!$E$30</f>
        <v>성명 :                  (서명)</v>
      </c>
      <c r="F1039" s="430"/>
      <c r="H1039" s="429" t="str">
        <f>정부지원금!$G$30</f>
        <v>성명 :                  (서명)</v>
      </c>
      <c r="K1039" s="430" t="str">
        <f>정부지원금!$I$30</f>
        <v>성명 :                  (서명)</v>
      </c>
      <c r="N1039" s="430" t="str">
        <f>정부지원금!$K$30</f>
        <v>성명 :                  (서명)</v>
      </c>
      <c r="P1039" s="382"/>
    </row>
    <row r="1041" spans="1:20" ht="43.5" customHeight="1" x14ac:dyDescent="0.25">
      <c r="B1041" s="372" t="s">
        <v>262</v>
      </c>
      <c r="C1041" s="373"/>
      <c r="D1041" s="373"/>
      <c r="E1041" s="373"/>
      <c r="F1041" s="373"/>
      <c r="G1041" s="373"/>
      <c r="H1041" s="373"/>
      <c r="I1041" s="373"/>
      <c r="J1041" s="373"/>
      <c r="K1041" s="373"/>
      <c r="L1041" s="373"/>
      <c r="M1041" s="373"/>
      <c r="N1041" s="373"/>
      <c r="O1041" s="373"/>
      <c r="P1041" s="373"/>
      <c r="Q1041" s="373"/>
      <c r="R1041" s="373"/>
    </row>
    <row r="1042" spans="1:20" ht="21.6" customHeight="1" x14ac:dyDescent="0.25">
      <c r="B1042" s="942" t="str">
        <f>INDEX('훈련비용 조정내역표'!$C$10:$C$60,MATCH(F1044,'훈련비용 조정내역표'!$B$10:$B$60,0),0)</f>
        <v>승인</v>
      </c>
      <c r="C1042" s="942"/>
      <c r="D1042" s="374"/>
      <c r="E1042" s="375"/>
      <c r="F1042" s="375"/>
      <c r="G1042" s="376"/>
      <c r="H1042" s="383" t="s">
        <v>247</v>
      </c>
      <c r="I1042" s="378">
        <f>INDEX('훈련비용 조정내역표'!$G$10:$G$60,MATCH(F1044,'훈련비용 조정내역표'!$B$10:$B$60,0),0)</f>
        <v>0</v>
      </c>
      <c r="J1042" s="383" t="s">
        <v>248</v>
      </c>
      <c r="K1042" s="605">
        <f>INT(IFERROR($J1047/($B1046*$E1046*$B1049),))</f>
        <v>0</v>
      </c>
      <c r="L1042" s="435" t="e">
        <f>K1042/$I1042</f>
        <v>#DIV/0!</v>
      </c>
      <c r="M1042" s="436" t="s">
        <v>249</v>
      </c>
      <c r="N1042" s="605">
        <f>INT(IFERROR($N1047/($D1046*$G1046*$D1049),))</f>
        <v>0</v>
      </c>
      <c r="O1042" s="435" t="e">
        <f>N1042/$I1042</f>
        <v>#DIV/0!</v>
      </c>
      <c r="P1042" s="373"/>
      <c r="Q1042" s="373"/>
      <c r="R1042" s="373"/>
    </row>
    <row r="1043" spans="1:20" ht="21.6" customHeight="1" x14ac:dyDescent="0.25">
      <c r="B1043" s="379" t="s">
        <v>229</v>
      </c>
      <c r="C1043" s="881" t="s">
        <v>230</v>
      </c>
      <c r="D1043" s="881"/>
      <c r="E1043" s="881"/>
      <c r="F1043" s="377" t="s">
        <v>231</v>
      </c>
      <c r="G1043" s="380" t="s">
        <v>233</v>
      </c>
      <c r="H1043" s="943" t="s">
        <v>250</v>
      </c>
      <c r="I1043" s="944"/>
      <c r="J1043" s="944"/>
      <c r="K1043" s="944"/>
      <c r="L1043" s="944"/>
      <c r="M1043" s="944"/>
      <c r="N1043" s="944"/>
      <c r="O1043" s="945"/>
      <c r="P1043" s="373"/>
      <c r="Q1043" s="373"/>
      <c r="R1043" s="373"/>
    </row>
    <row r="1044" spans="1:20" ht="21.6" customHeight="1" thickBot="1" x14ac:dyDescent="0.3">
      <c r="B1044" s="636" t="str">
        <f>일반사항!$E$6</f>
        <v>부산</v>
      </c>
      <c r="C1044" s="937">
        <f>일반사항!$E$7</f>
        <v>0</v>
      </c>
      <c r="D1044" s="937"/>
      <c r="E1044" s="937"/>
      <c r="F1044" s="665">
        <f>'훈련비용 조정내역표'!$B$30</f>
        <v>21</v>
      </c>
      <c r="G1044" s="381">
        <f>INDEX('훈련비용 조정내역표'!$H$10:$H$60,MATCH(F1044,'훈련비용 조정내역표'!$B$10:$B$60,0),0)</f>
        <v>0</v>
      </c>
      <c r="H1044" s="937">
        <f>INDEX('훈련비용 조정내역표'!$D$10:$D$60,MATCH(F1044,'훈련비용 조정내역표'!$B$10:$B$60,0),0)</f>
        <v>0</v>
      </c>
      <c r="I1044" s="937"/>
      <c r="J1044" s="937"/>
      <c r="K1044" s="937"/>
      <c r="L1044" s="434" t="str">
        <f>IF(E1046=G1046,"◯ 적합","◯ 변경")</f>
        <v>◯ 적합</v>
      </c>
      <c r="M1044" s="938">
        <f>INDEX('훈련비용 조정내역표'!$E$10:$E$60,MATCH(F1044,'훈련비용 조정내역표'!$B$10:$B$60,0),0)</f>
        <v>0</v>
      </c>
      <c r="N1044" s="938"/>
      <c r="O1044" s="938"/>
      <c r="P1044" s="373"/>
      <c r="Q1044" s="373"/>
      <c r="R1044" s="373"/>
    </row>
    <row r="1045" spans="1:20" ht="21.6" customHeight="1" thickTop="1" x14ac:dyDescent="0.25">
      <c r="B1045" s="939" t="s">
        <v>106</v>
      </c>
      <c r="C1045" s="939"/>
      <c r="D1045" s="939"/>
      <c r="E1045" s="939" t="s">
        <v>163</v>
      </c>
      <c r="F1045" s="939"/>
      <c r="G1045" s="940"/>
      <c r="H1045" s="941" t="s">
        <v>243</v>
      </c>
      <c r="I1045" s="939"/>
      <c r="J1045" s="939"/>
      <c r="K1045" s="939"/>
      <c r="L1045" s="939" t="s">
        <v>246</v>
      </c>
      <c r="M1045" s="939"/>
      <c r="N1045" s="939"/>
      <c r="O1045" s="939"/>
      <c r="P1045" s="373"/>
      <c r="Q1045" s="373"/>
      <c r="R1045" s="373"/>
      <c r="T1045" s="382"/>
    </row>
    <row r="1046" spans="1:20" ht="21.6" customHeight="1" x14ac:dyDescent="0.25">
      <c r="B1046" s="915">
        <f>INDEX('훈련비용 조정내역표'!$O$10:$O$60,MATCH(F1044,'훈련비용 조정내역표'!$B$10:$B$60,0),0)</f>
        <v>0</v>
      </c>
      <c r="C1046" s="917" t="str">
        <f>IF(B1046=D1046,"◯ 적합","◯ 변경")</f>
        <v>◯ 적합</v>
      </c>
      <c r="D1046" s="918">
        <f>INDEX('훈련비용 조정내역표'!$Y$10:$Y$60,MATCH(F1044,'훈련비용 조정내역표'!$B$10:$B$60,0),0)</f>
        <v>0</v>
      </c>
      <c r="E1046" s="915">
        <f>INDEX('훈련비용 조정내역표'!$N$10:$N$60,MATCH(F1044,'훈련비용 조정내역표'!$B$10:$B$60,0),0)</f>
        <v>0</v>
      </c>
      <c r="F1046" s="917" t="str">
        <f>IF(E1046=G1046,"◯ 적합","◯ 변경")</f>
        <v>◯ 적합</v>
      </c>
      <c r="G1046" s="921">
        <f>INDEX('훈련비용 조정내역표'!$X$10:$X$60,MATCH(F1044,'훈련비용 조정내역표'!$B$10:$B$60,0),0)</f>
        <v>0</v>
      </c>
      <c r="H1046" s="934" t="s">
        <v>36</v>
      </c>
      <c r="I1046" s="926"/>
      <c r="J1046" s="935">
        <f>J1047+J1048+J1049+J1050</f>
        <v>0</v>
      </c>
      <c r="K1046" s="935"/>
      <c r="L1046" s="926" t="s">
        <v>36</v>
      </c>
      <c r="M1046" s="926"/>
      <c r="N1046" s="935">
        <f>N1047+N1048+N1049+N1050</f>
        <v>0</v>
      </c>
      <c r="O1046" s="935"/>
      <c r="P1046" s="373"/>
      <c r="Q1046" s="373"/>
      <c r="R1046" s="373"/>
      <c r="T1046" s="382"/>
    </row>
    <row r="1047" spans="1:20" ht="21.6" customHeight="1" x14ac:dyDescent="0.25">
      <c r="A1047" s="371" t="str">
        <f>F1044&amp;"훈련비금액"</f>
        <v>21훈련비금액</v>
      </c>
      <c r="B1047" s="915"/>
      <c r="C1047" s="917"/>
      <c r="D1047" s="918"/>
      <c r="E1047" s="915"/>
      <c r="F1047" s="917"/>
      <c r="G1047" s="921"/>
      <c r="H1047" s="929" t="s">
        <v>263</v>
      </c>
      <c r="I1047" s="932"/>
      <c r="J1047" s="936">
        <f>E1081</f>
        <v>0</v>
      </c>
      <c r="K1047" s="936"/>
      <c r="L1047" s="932" t="s">
        <v>263</v>
      </c>
      <c r="M1047" s="932"/>
      <c r="N1047" s="936">
        <f>L1081</f>
        <v>0</v>
      </c>
      <c r="O1047" s="936"/>
      <c r="P1047" s="373"/>
      <c r="Q1047" s="373"/>
      <c r="R1047" s="373"/>
      <c r="T1047" s="382"/>
    </row>
    <row r="1048" spans="1:20" ht="21.6" customHeight="1" x14ac:dyDescent="0.25">
      <c r="A1048" s="371" t="str">
        <f>F1044&amp;"숙식비"</f>
        <v>21숙식비</v>
      </c>
      <c r="B1048" s="926" t="s">
        <v>236</v>
      </c>
      <c r="C1048" s="926"/>
      <c r="D1048" s="926"/>
      <c r="E1048" s="926" t="s">
        <v>237</v>
      </c>
      <c r="F1048" s="926"/>
      <c r="G1048" s="927"/>
      <c r="H1048" s="928" t="s">
        <v>342</v>
      </c>
      <c r="I1048" s="384" t="s">
        <v>244</v>
      </c>
      <c r="J1048" s="923">
        <f>E1082</f>
        <v>0</v>
      </c>
      <c r="K1048" s="923"/>
      <c r="L1048" s="931" t="s">
        <v>342</v>
      </c>
      <c r="M1048" s="384" t="s">
        <v>244</v>
      </c>
      <c r="N1048" s="914">
        <f>L1082</f>
        <v>0</v>
      </c>
      <c r="O1048" s="914"/>
      <c r="P1048" s="373"/>
      <c r="Q1048" s="373"/>
      <c r="R1048" s="373"/>
      <c r="T1048" s="382"/>
    </row>
    <row r="1049" spans="1:20" ht="21.6" customHeight="1" x14ac:dyDescent="0.25">
      <c r="A1049" s="371" t="str">
        <f>F1044&amp;"식비"</f>
        <v>21식비</v>
      </c>
      <c r="B1049" s="915">
        <f>INDEX('훈련비용 조정내역표'!$M$10:$M$60,MATCH(F1044,'훈련비용 조정내역표'!$B$10:$B$60,0),0)</f>
        <v>0</v>
      </c>
      <c r="C1049" s="917" t="str">
        <f>IF(B1049=D1049,"◯ 적합","◯ 변경")</f>
        <v>◯ 적합</v>
      </c>
      <c r="D1049" s="918">
        <f>INDEX('훈련비용 조정내역표'!$W$10:$W$60,MATCH(F1044,'훈련비용 조정내역표'!$B$10:$B$60,0),0)</f>
        <v>0</v>
      </c>
      <c r="E1049" s="920">
        <f>INDEX('훈련비용 조정내역표'!$J$10:$J$60,MATCH(F1044,'훈련비용 조정내역표'!$B$10:$B$60,0),0)</f>
        <v>0</v>
      </c>
      <c r="F1049" s="917" t="str">
        <f>IF(E1049=G1049,"◯ 적합","◯ 변경")</f>
        <v>◯ 적합</v>
      </c>
      <c r="G1049" s="921">
        <f>INDEX('훈련비용 조정내역표'!$K$10:$K$60,MATCH(F1044,'훈련비용 조정내역표'!$B$10:$B$60,0),0)</f>
        <v>0</v>
      </c>
      <c r="H1049" s="929"/>
      <c r="I1049" s="384" t="s">
        <v>199</v>
      </c>
      <c r="J1049" s="923">
        <f>E1083</f>
        <v>0</v>
      </c>
      <c r="K1049" s="923"/>
      <c r="L1049" s="932"/>
      <c r="M1049" s="384" t="s">
        <v>199</v>
      </c>
      <c r="N1049" s="914">
        <f>L1083</f>
        <v>0</v>
      </c>
      <c r="O1049" s="914"/>
      <c r="P1049" s="373"/>
      <c r="Q1049" s="373"/>
      <c r="R1049" s="373"/>
      <c r="T1049" s="382"/>
    </row>
    <row r="1050" spans="1:20" ht="21.6" customHeight="1" thickBot="1" x14ac:dyDescent="0.3">
      <c r="A1050" s="371" t="str">
        <f>F1044&amp;"수당 등"</f>
        <v>21수당 등</v>
      </c>
      <c r="B1050" s="916"/>
      <c r="C1050" s="917"/>
      <c r="D1050" s="919"/>
      <c r="E1050" s="916"/>
      <c r="F1050" s="917"/>
      <c r="G1050" s="922"/>
      <c r="H1050" s="930"/>
      <c r="I1050" s="385" t="s">
        <v>245</v>
      </c>
      <c r="J1050" s="924">
        <f>E1084</f>
        <v>0</v>
      </c>
      <c r="K1050" s="924"/>
      <c r="L1050" s="933"/>
      <c r="M1050" s="385" t="s">
        <v>245</v>
      </c>
      <c r="N1050" s="925">
        <f>L1084</f>
        <v>0</v>
      </c>
      <c r="O1050" s="925"/>
      <c r="P1050" s="373"/>
      <c r="Q1050" s="373"/>
      <c r="R1050" s="373"/>
      <c r="T1050" s="382"/>
    </row>
    <row r="1051" spans="1:20" ht="21.6" customHeight="1" thickTop="1" thickBot="1" x14ac:dyDescent="0.3">
      <c r="B1051" s="883" t="s">
        <v>238</v>
      </c>
      <c r="C1051" s="883"/>
      <c r="D1051" s="386">
        <f>INDEX('훈련비용 조정내역표'!$L$10:$L$60,MATCH(F1044,'훈련비용 조정내역표'!$B$10:$B$60,0),0)</f>
        <v>0</v>
      </c>
      <c r="E1051" s="883" t="s">
        <v>239</v>
      </c>
      <c r="F1051" s="883"/>
      <c r="G1051" s="387">
        <f>INDEX('훈련비용 조정내역표'!$V$10:$V$60,MATCH(F1044,'훈련비용 조정내역표'!$B$10:$B$60,0),0)</f>
        <v>0</v>
      </c>
      <c r="H1051" s="884" t="s">
        <v>240</v>
      </c>
      <c r="I1051" s="884"/>
      <c r="J1051" s="388" t="s">
        <v>241</v>
      </c>
      <c r="K1051" s="389"/>
      <c r="L1051" s="388" t="s">
        <v>242</v>
      </c>
      <c r="M1051" s="390"/>
      <c r="N1051" s="885"/>
      <c r="O1051" s="885"/>
      <c r="P1051" s="373"/>
      <c r="Q1051" s="373"/>
      <c r="R1051" s="373"/>
      <c r="T1051" s="382"/>
    </row>
    <row r="1052" spans="1:20" ht="21.6" customHeight="1" thickTop="1" x14ac:dyDescent="0.25">
      <c r="B1052" s="886" t="s">
        <v>174</v>
      </c>
      <c r="C1052" s="889" t="s">
        <v>175</v>
      </c>
      <c r="D1052" s="890"/>
      <c r="E1052" s="895" t="s">
        <v>251</v>
      </c>
      <c r="F1052" s="896"/>
      <c r="G1052" s="896"/>
      <c r="H1052" s="896"/>
      <c r="I1052" s="897" t="s">
        <v>252</v>
      </c>
      <c r="J1052" s="898"/>
      <c r="K1052" s="899"/>
      <c r="L1052" s="906" t="s">
        <v>253</v>
      </c>
      <c r="M1052" s="907"/>
      <c r="N1052" s="907"/>
      <c r="O1052" s="908"/>
      <c r="P1052" s="382"/>
    </row>
    <row r="1053" spans="1:20" ht="21.6" customHeight="1" x14ac:dyDescent="0.25">
      <c r="B1053" s="887"/>
      <c r="C1053" s="891"/>
      <c r="D1053" s="892"/>
      <c r="E1053" s="909" t="s">
        <v>176</v>
      </c>
      <c r="F1053" s="911" t="s">
        <v>177</v>
      </c>
      <c r="G1053" s="912"/>
      <c r="H1053" s="913"/>
      <c r="I1053" s="900"/>
      <c r="J1053" s="901"/>
      <c r="K1053" s="902"/>
      <c r="L1053" s="909" t="s">
        <v>176</v>
      </c>
      <c r="M1053" s="911" t="s">
        <v>177</v>
      </c>
      <c r="N1053" s="912"/>
      <c r="O1053" s="913"/>
      <c r="P1053" s="382"/>
    </row>
    <row r="1054" spans="1:20" ht="21.6" customHeight="1" x14ac:dyDescent="0.25">
      <c r="B1054" s="888"/>
      <c r="C1054" s="893"/>
      <c r="D1054" s="894"/>
      <c r="E1054" s="910"/>
      <c r="F1054" s="392" t="s">
        <v>134</v>
      </c>
      <c r="G1054" s="392" t="s">
        <v>195</v>
      </c>
      <c r="H1054" s="392" t="s">
        <v>136</v>
      </c>
      <c r="I1054" s="903"/>
      <c r="J1054" s="904"/>
      <c r="K1054" s="905"/>
      <c r="L1054" s="910"/>
      <c r="M1054" s="392" t="s">
        <v>134</v>
      </c>
      <c r="N1054" s="392" t="s">
        <v>195</v>
      </c>
      <c r="O1054" s="392" t="s">
        <v>136</v>
      </c>
      <c r="P1054" s="382"/>
    </row>
    <row r="1055" spans="1:20" ht="18.600000000000001" customHeight="1" x14ac:dyDescent="0.25">
      <c r="A1055" s="451" t="s">
        <v>114</v>
      </c>
      <c r="B1055" s="393" t="s">
        <v>114</v>
      </c>
      <c r="C1055" s="880" t="s">
        <v>180</v>
      </c>
      <c r="D1055" s="878"/>
      <c r="E1055" s="613">
        <f>F1055*G1055*H1055</f>
        <v>0</v>
      </c>
      <c r="F1055" s="395"/>
      <c r="G1055" s="395"/>
      <c r="H1055" s="394">
        <f>B1046</f>
        <v>0</v>
      </c>
      <c r="I1055" s="396">
        <f>L1055-E1055</f>
        <v>0</v>
      </c>
      <c r="J1055" s="397"/>
      <c r="K1055" s="398"/>
      <c r="L1055" s="613">
        <f>M1055*N1055*O1055</f>
        <v>0</v>
      </c>
      <c r="M1055" s="399"/>
      <c r="N1055" s="399"/>
      <c r="O1055" s="394">
        <f>D1046</f>
        <v>0</v>
      </c>
      <c r="P1055" s="382"/>
    </row>
    <row r="1056" spans="1:20" ht="18.600000000000001" customHeight="1" x14ac:dyDescent="0.25">
      <c r="A1056" s="451" t="s">
        <v>164</v>
      </c>
      <c r="B1056" s="881" t="s">
        <v>164</v>
      </c>
      <c r="C1056" s="876" t="s">
        <v>178</v>
      </c>
      <c r="D1056" s="877"/>
      <c r="E1056" s="400">
        <f>SUM(E1057:E1060)</f>
        <v>0</v>
      </c>
      <c r="F1056" s="401"/>
      <c r="G1056" s="402"/>
      <c r="H1056" s="402"/>
      <c r="I1056" s="396"/>
      <c r="J1056" s="403"/>
      <c r="K1056" s="404"/>
      <c r="L1056" s="400">
        <f>SUM(L1057:L1060)</f>
        <v>0</v>
      </c>
      <c r="M1056" s="401"/>
      <c r="N1056" s="402"/>
      <c r="O1056" s="402"/>
      <c r="P1056" s="382"/>
    </row>
    <row r="1057" spans="1:16" ht="18.600000000000001" customHeight="1" x14ac:dyDescent="0.25">
      <c r="A1057" s="451"/>
      <c r="B1057" s="881"/>
      <c r="C1057" s="874" t="s">
        <v>181</v>
      </c>
      <c r="D1057" s="882"/>
      <c r="E1057" s="394">
        <f t="shared" ref="E1057:E1060" si="379">F1057*G1057*H1057</f>
        <v>0</v>
      </c>
      <c r="F1057" s="395"/>
      <c r="G1057" s="395"/>
      <c r="H1057" s="394">
        <f>H1055</f>
        <v>0</v>
      </c>
      <c r="I1057" s="396">
        <f t="shared" ref="I1057:I1061" si="380">L1057-E1057</f>
        <v>0</v>
      </c>
      <c r="J1057" s="397"/>
      <c r="K1057" s="398"/>
      <c r="L1057" s="394">
        <f t="shared" ref="L1057:L1061" si="381">M1057*N1057*O1057</f>
        <v>0</v>
      </c>
      <c r="M1057" s="399"/>
      <c r="N1057" s="399"/>
      <c r="O1057" s="394">
        <f>O1055</f>
        <v>0</v>
      </c>
      <c r="P1057" s="382"/>
    </row>
    <row r="1058" spans="1:16" ht="18.600000000000001" customHeight="1" x14ac:dyDescent="0.25">
      <c r="A1058" s="451"/>
      <c r="B1058" s="881"/>
      <c r="C1058" s="874" t="s">
        <v>181</v>
      </c>
      <c r="D1058" s="882"/>
      <c r="E1058" s="394">
        <f t="shared" si="379"/>
        <v>0</v>
      </c>
      <c r="F1058" s="395"/>
      <c r="G1058" s="395"/>
      <c r="H1058" s="394">
        <f>H1055</f>
        <v>0</v>
      </c>
      <c r="I1058" s="396">
        <f t="shared" si="380"/>
        <v>0</v>
      </c>
      <c r="J1058" s="397"/>
      <c r="K1058" s="398"/>
      <c r="L1058" s="394">
        <f t="shared" si="381"/>
        <v>0</v>
      </c>
      <c r="M1058" s="399"/>
      <c r="N1058" s="399"/>
      <c r="O1058" s="394">
        <f>O1055</f>
        <v>0</v>
      </c>
      <c r="P1058" s="382"/>
    </row>
    <row r="1059" spans="1:16" ht="18.600000000000001" customHeight="1" x14ac:dyDescent="0.25">
      <c r="A1059" s="451"/>
      <c r="B1059" s="881"/>
      <c r="C1059" s="874" t="s">
        <v>182</v>
      </c>
      <c r="D1059" s="867"/>
      <c r="E1059" s="394">
        <f t="shared" si="379"/>
        <v>0</v>
      </c>
      <c r="F1059" s="395"/>
      <c r="G1059" s="395"/>
      <c r="H1059" s="394">
        <f>H1055</f>
        <v>0</v>
      </c>
      <c r="I1059" s="396">
        <f t="shared" si="380"/>
        <v>0</v>
      </c>
      <c r="J1059" s="397"/>
      <c r="K1059" s="398"/>
      <c r="L1059" s="394">
        <f t="shared" si="381"/>
        <v>0</v>
      </c>
      <c r="M1059" s="399"/>
      <c r="N1059" s="399"/>
      <c r="O1059" s="394">
        <f>O1055</f>
        <v>0</v>
      </c>
      <c r="P1059" s="382"/>
    </row>
    <row r="1060" spans="1:16" ht="18.600000000000001" customHeight="1" x14ac:dyDescent="0.25">
      <c r="A1060" s="451"/>
      <c r="B1060" s="881"/>
      <c r="C1060" s="874" t="s">
        <v>182</v>
      </c>
      <c r="D1060" s="867"/>
      <c r="E1060" s="394">
        <f t="shared" si="379"/>
        <v>0</v>
      </c>
      <c r="F1060" s="395"/>
      <c r="G1060" s="395"/>
      <c r="H1060" s="394">
        <f>H1055</f>
        <v>0</v>
      </c>
      <c r="I1060" s="396">
        <f t="shared" si="380"/>
        <v>0</v>
      </c>
      <c r="J1060" s="397"/>
      <c r="K1060" s="398"/>
      <c r="L1060" s="394">
        <f t="shared" si="381"/>
        <v>0</v>
      </c>
      <c r="M1060" s="399"/>
      <c r="N1060" s="399"/>
      <c r="O1060" s="394">
        <f>O1055</f>
        <v>0</v>
      </c>
      <c r="P1060" s="382"/>
    </row>
    <row r="1061" spans="1:16" ht="18.600000000000001" customHeight="1" x14ac:dyDescent="0.25">
      <c r="A1061" s="451" t="s">
        <v>165</v>
      </c>
      <c r="B1061" s="405" t="s">
        <v>165</v>
      </c>
      <c r="C1061" s="874" t="s">
        <v>183</v>
      </c>
      <c r="D1061" s="867"/>
      <c r="E1061" s="394">
        <f>F1061*G1061*H1061</f>
        <v>0</v>
      </c>
      <c r="F1061" s="395"/>
      <c r="G1061" s="395"/>
      <c r="H1061" s="394">
        <f>H1055</f>
        <v>0</v>
      </c>
      <c r="I1061" s="396">
        <f t="shared" si="380"/>
        <v>0</v>
      </c>
      <c r="J1061" s="397"/>
      <c r="K1061" s="398"/>
      <c r="L1061" s="394">
        <f t="shared" si="381"/>
        <v>0</v>
      </c>
      <c r="M1061" s="399"/>
      <c r="N1061" s="399"/>
      <c r="O1061" s="394">
        <f>O1055</f>
        <v>0</v>
      </c>
      <c r="P1061" s="382"/>
    </row>
    <row r="1062" spans="1:16" ht="18.600000000000001" customHeight="1" x14ac:dyDescent="0.25">
      <c r="A1062" s="451" t="s">
        <v>166</v>
      </c>
      <c r="B1062" s="875" t="s">
        <v>166</v>
      </c>
      <c r="C1062" s="876" t="s">
        <v>178</v>
      </c>
      <c r="D1062" s="877"/>
      <c r="E1062" s="400">
        <f>SUM(E1063:E1065)</f>
        <v>0</v>
      </c>
      <c r="F1062" s="401"/>
      <c r="G1062" s="402"/>
      <c r="H1062" s="402"/>
      <c r="I1062" s="406"/>
      <c r="J1062" s="403"/>
      <c r="K1062" s="404"/>
      <c r="L1062" s="400">
        <f>SUM(L1063:L1065)</f>
        <v>0</v>
      </c>
      <c r="M1062" s="401"/>
      <c r="N1062" s="402"/>
      <c r="O1062" s="402"/>
      <c r="P1062" s="382"/>
    </row>
    <row r="1063" spans="1:16" ht="18.600000000000001" customHeight="1" x14ac:dyDescent="0.25">
      <c r="A1063" s="451"/>
      <c r="B1063" s="879"/>
      <c r="C1063" s="866" t="s">
        <v>184</v>
      </c>
      <c r="D1063" s="867"/>
      <c r="E1063" s="394">
        <f>F1063*G1063*H1063</f>
        <v>0</v>
      </c>
      <c r="F1063" s="395"/>
      <c r="G1063" s="395"/>
      <c r="H1063" s="394">
        <f>H1055</f>
        <v>0</v>
      </c>
      <c r="I1063" s="396">
        <f t="shared" ref="I1063:I1066" si="382">L1063-E1063</f>
        <v>0</v>
      </c>
      <c r="J1063" s="397"/>
      <c r="K1063" s="398"/>
      <c r="L1063" s="394">
        <f t="shared" ref="L1063:L1066" si="383">M1063*N1063*O1063</f>
        <v>0</v>
      </c>
      <c r="M1063" s="399"/>
      <c r="N1063" s="399"/>
      <c r="O1063" s="394">
        <f>O1055</f>
        <v>0</v>
      </c>
      <c r="P1063" s="382"/>
    </row>
    <row r="1064" spans="1:16" ht="18.600000000000001" customHeight="1" x14ac:dyDescent="0.25">
      <c r="A1064" s="451"/>
      <c r="B1064" s="879"/>
      <c r="C1064" s="866" t="s">
        <v>185</v>
      </c>
      <c r="D1064" s="867"/>
      <c r="E1064" s="394">
        <f t="shared" ref="E1064:E1065" si="384">F1064*G1064*H1064</f>
        <v>0</v>
      </c>
      <c r="F1064" s="395"/>
      <c r="G1064" s="395"/>
      <c r="H1064" s="394">
        <f>H1055</f>
        <v>0</v>
      </c>
      <c r="I1064" s="396">
        <f t="shared" si="382"/>
        <v>0</v>
      </c>
      <c r="J1064" s="397"/>
      <c r="K1064" s="398"/>
      <c r="L1064" s="394">
        <f t="shared" si="383"/>
        <v>0</v>
      </c>
      <c r="M1064" s="399"/>
      <c r="N1064" s="399"/>
      <c r="O1064" s="394">
        <f>O1055</f>
        <v>0</v>
      </c>
      <c r="P1064" s="382"/>
    </row>
    <row r="1065" spans="1:16" ht="18.600000000000001" customHeight="1" x14ac:dyDescent="0.25">
      <c r="A1065" s="451"/>
      <c r="B1065" s="879"/>
      <c r="C1065" s="866" t="s">
        <v>179</v>
      </c>
      <c r="D1065" s="867"/>
      <c r="E1065" s="394">
        <f t="shared" si="384"/>
        <v>0</v>
      </c>
      <c r="F1065" s="395"/>
      <c r="G1065" s="395"/>
      <c r="H1065" s="394">
        <f>H1055</f>
        <v>0</v>
      </c>
      <c r="I1065" s="396">
        <f t="shared" si="382"/>
        <v>0</v>
      </c>
      <c r="J1065" s="397"/>
      <c r="K1065" s="398"/>
      <c r="L1065" s="394">
        <f t="shared" si="383"/>
        <v>0</v>
      </c>
      <c r="M1065" s="399"/>
      <c r="N1065" s="399"/>
      <c r="O1065" s="394">
        <f>O1055</f>
        <v>0</v>
      </c>
      <c r="P1065" s="382"/>
    </row>
    <row r="1066" spans="1:16" ht="18.600000000000001" customHeight="1" x14ac:dyDescent="0.25">
      <c r="A1066" s="451" t="s">
        <v>167</v>
      </c>
      <c r="B1066" s="407" t="s">
        <v>167</v>
      </c>
      <c r="C1066" s="874" t="s">
        <v>186</v>
      </c>
      <c r="D1066" s="867"/>
      <c r="E1066" s="394">
        <f>F1066*G1066*H1066</f>
        <v>0</v>
      </c>
      <c r="F1066" s="395"/>
      <c r="G1066" s="395"/>
      <c r="H1066" s="394">
        <f>H1055</f>
        <v>0</v>
      </c>
      <c r="I1066" s="396">
        <f t="shared" si="382"/>
        <v>0</v>
      </c>
      <c r="J1066" s="397"/>
      <c r="K1066" s="398"/>
      <c r="L1066" s="394">
        <f t="shared" si="383"/>
        <v>0</v>
      </c>
      <c r="M1066" s="399"/>
      <c r="N1066" s="399"/>
      <c r="O1066" s="394">
        <f>O1055</f>
        <v>0</v>
      </c>
      <c r="P1066" s="382"/>
    </row>
    <row r="1067" spans="1:16" ht="18.600000000000001" customHeight="1" x14ac:dyDescent="0.25">
      <c r="A1067" s="451" t="s">
        <v>168</v>
      </c>
      <c r="B1067" s="875" t="s">
        <v>168</v>
      </c>
      <c r="C1067" s="876" t="s">
        <v>178</v>
      </c>
      <c r="D1067" s="877"/>
      <c r="E1067" s="400">
        <f>SUM(E1068:E1070)</f>
        <v>0</v>
      </c>
      <c r="F1067" s="401"/>
      <c r="G1067" s="402"/>
      <c r="H1067" s="402"/>
      <c r="I1067" s="406"/>
      <c r="J1067" s="403"/>
      <c r="K1067" s="404"/>
      <c r="L1067" s="400">
        <f>SUM(L1068:L1070)</f>
        <v>0</v>
      </c>
      <c r="M1067" s="401"/>
      <c r="N1067" s="402"/>
      <c r="O1067" s="402"/>
      <c r="P1067" s="382"/>
    </row>
    <row r="1068" spans="1:16" ht="18.600000000000001" customHeight="1" x14ac:dyDescent="0.25">
      <c r="A1068" s="451"/>
      <c r="B1068" s="875"/>
      <c r="C1068" s="866" t="s">
        <v>187</v>
      </c>
      <c r="D1068" s="867"/>
      <c r="E1068" s="394">
        <f t="shared" ref="E1068:E1070" si="385">F1068*G1068*H1068</f>
        <v>0</v>
      </c>
      <c r="F1068" s="395"/>
      <c r="G1068" s="395"/>
      <c r="H1068" s="394">
        <f>H1055</f>
        <v>0</v>
      </c>
      <c r="I1068" s="396">
        <f t="shared" ref="I1068:I1071" si="386">L1068-E1068</f>
        <v>0</v>
      </c>
      <c r="J1068" s="397"/>
      <c r="K1068" s="398"/>
      <c r="L1068" s="394">
        <f t="shared" ref="L1068:L1071" si="387">M1068*N1068*O1068</f>
        <v>0</v>
      </c>
      <c r="M1068" s="399"/>
      <c r="N1068" s="399"/>
      <c r="O1068" s="394">
        <f>O1055</f>
        <v>0</v>
      </c>
      <c r="P1068" s="382"/>
    </row>
    <row r="1069" spans="1:16" ht="18.600000000000001" customHeight="1" x14ac:dyDescent="0.25">
      <c r="A1069" s="451"/>
      <c r="B1069" s="875"/>
      <c r="C1069" s="866" t="s">
        <v>188</v>
      </c>
      <c r="D1069" s="867"/>
      <c r="E1069" s="394">
        <f t="shared" si="385"/>
        <v>0</v>
      </c>
      <c r="F1069" s="395"/>
      <c r="G1069" s="395"/>
      <c r="H1069" s="394">
        <f>H1055</f>
        <v>0</v>
      </c>
      <c r="I1069" s="396">
        <f t="shared" si="386"/>
        <v>0</v>
      </c>
      <c r="J1069" s="397"/>
      <c r="K1069" s="398"/>
      <c r="L1069" s="394">
        <f t="shared" si="387"/>
        <v>0</v>
      </c>
      <c r="M1069" s="399"/>
      <c r="N1069" s="399"/>
      <c r="O1069" s="394">
        <f>O1055</f>
        <v>0</v>
      </c>
      <c r="P1069" s="382"/>
    </row>
    <row r="1070" spans="1:16" ht="18.600000000000001" customHeight="1" x14ac:dyDescent="0.25">
      <c r="A1070" s="451"/>
      <c r="B1070" s="875"/>
      <c r="C1070" s="866" t="s">
        <v>179</v>
      </c>
      <c r="D1070" s="867"/>
      <c r="E1070" s="394">
        <f t="shared" si="385"/>
        <v>0</v>
      </c>
      <c r="F1070" s="395"/>
      <c r="G1070" s="395"/>
      <c r="H1070" s="394">
        <f>H1055</f>
        <v>0</v>
      </c>
      <c r="I1070" s="396">
        <f t="shared" si="386"/>
        <v>0</v>
      </c>
      <c r="J1070" s="397"/>
      <c r="K1070" s="398"/>
      <c r="L1070" s="394">
        <f t="shared" si="387"/>
        <v>0</v>
      </c>
      <c r="M1070" s="399"/>
      <c r="N1070" s="399"/>
      <c r="O1070" s="394">
        <f>O1055</f>
        <v>0</v>
      </c>
      <c r="P1070" s="382"/>
    </row>
    <row r="1071" spans="1:16" ht="18.600000000000001" customHeight="1" x14ac:dyDescent="0.25">
      <c r="A1071" s="451" t="s">
        <v>169</v>
      </c>
      <c r="B1071" s="405" t="s">
        <v>169</v>
      </c>
      <c r="C1071" s="874" t="s">
        <v>189</v>
      </c>
      <c r="D1071" s="867"/>
      <c r="E1071" s="394">
        <f>F1071*G1071*H1071</f>
        <v>0</v>
      </c>
      <c r="F1071" s="395"/>
      <c r="G1071" s="395"/>
      <c r="H1071" s="394">
        <f>H1055</f>
        <v>0</v>
      </c>
      <c r="I1071" s="396">
        <f t="shared" si="386"/>
        <v>0</v>
      </c>
      <c r="J1071" s="397"/>
      <c r="K1071" s="398"/>
      <c r="L1071" s="394">
        <f t="shared" si="387"/>
        <v>0</v>
      </c>
      <c r="M1071" s="399"/>
      <c r="N1071" s="399"/>
      <c r="O1071" s="394">
        <f>O1055</f>
        <v>0</v>
      </c>
      <c r="P1071" s="382"/>
    </row>
    <row r="1072" spans="1:16" ht="18.600000000000001" customHeight="1" x14ac:dyDescent="0.25">
      <c r="A1072" s="451" t="s">
        <v>170</v>
      </c>
      <c r="B1072" s="875" t="s">
        <v>170</v>
      </c>
      <c r="C1072" s="876" t="s">
        <v>178</v>
      </c>
      <c r="D1072" s="877"/>
      <c r="E1072" s="400">
        <f>SUM(E1073:E1074)</f>
        <v>0</v>
      </c>
      <c r="F1072" s="401"/>
      <c r="G1072" s="402"/>
      <c r="H1072" s="402"/>
      <c r="I1072" s="406"/>
      <c r="J1072" s="403"/>
      <c r="K1072" s="404"/>
      <c r="L1072" s="400">
        <f>SUM(L1073:L1074)</f>
        <v>0</v>
      </c>
      <c r="M1072" s="401"/>
      <c r="N1072" s="402"/>
      <c r="O1072" s="402"/>
      <c r="P1072" s="382"/>
    </row>
    <row r="1073" spans="1:17" ht="18.600000000000001" customHeight="1" x14ac:dyDescent="0.25">
      <c r="A1073" s="451"/>
      <c r="B1073" s="878"/>
      <c r="C1073" s="874" t="s">
        <v>170</v>
      </c>
      <c r="D1073" s="867"/>
      <c r="E1073" s="394">
        <f t="shared" ref="E1073" si="388">F1073*G1073*H1073</f>
        <v>0</v>
      </c>
      <c r="F1073" s="395"/>
      <c r="G1073" s="395"/>
      <c r="H1073" s="394">
        <f>H1055</f>
        <v>0</v>
      </c>
      <c r="I1073" s="396">
        <f t="shared" ref="I1073:I1075" si="389">L1073-E1073</f>
        <v>0</v>
      </c>
      <c r="J1073" s="397"/>
      <c r="K1073" s="398"/>
      <c r="L1073" s="394">
        <f t="shared" ref="L1073:L1075" si="390">M1073*N1073*O1073</f>
        <v>0</v>
      </c>
      <c r="M1073" s="399"/>
      <c r="N1073" s="399"/>
      <c r="O1073" s="394">
        <f>O1055</f>
        <v>0</v>
      </c>
      <c r="P1073" s="382"/>
    </row>
    <row r="1074" spans="1:17" ht="18.600000000000001" customHeight="1" x14ac:dyDescent="0.25">
      <c r="A1074" s="451"/>
      <c r="B1074" s="878"/>
      <c r="C1074" s="874" t="s">
        <v>190</v>
      </c>
      <c r="D1074" s="867"/>
      <c r="E1074" s="394">
        <f>F1074*G1074*H1074</f>
        <v>0</v>
      </c>
      <c r="F1074" s="395"/>
      <c r="G1074" s="395"/>
      <c r="H1074" s="394">
        <f>H1055</f>
        <v>0</v>
      </c>
      <c r="I1074" s="396">
        <f t="shared" si="389"/>
        <v>0</v>
      </c>
      <c r="J1074" s="397"/>
      <c r="K1074" s="398"/>
      <c r="L1074" s="394">
        <f t="shared" si="390"/>
        <v>0</v>
      </c>
      <c r="M1074" s="399"/>
      <c r="N1074" s="399"/>
      <c r="O1074" s="394">
        <f>O1055</f>
        <v>0</v>
      </c>
      <c r="P1074" s="382"/>
    </row>
    <row r="1075" spans="1:17" ht="18.600000000000001" customHeight="1" x14ac:dyDescent="0.25">
      <c r="A1075" s="451" t="s">
        <v>171</v>
      </c>
      <c r="B1075" s="405" t="s">
        <v>171</v>
      </c>
      <c r="C1075" s="874" t="s">
        <v>191</v>
      </c>
      <c r="D1075" s="867"/>
      <c r="E1075" s="394">
        <f>F1075*G1075*H1075</f>
        <v>0</v>
      </c>
      <c r="F1075" s="395"/>
      <c r="G1075" s="395"/>
      <c r="H1075" s="394">
        <f>H1055</f>
        <v>0</v>
      </c>
      <c r="I1075" s="396">
        <f t="shared" si="389"/>
        <v>0</v>
      </c>
      <c r="J1075" s="397"/>
      <c r="K1075" s="398"/>
      <c r="L1075" s="394">
        <f t="shared" si="390"/>
        <v>0</v>
      </c>
      <c r="M1075" s="399"/>
      <c r="N1075" s="399"/>
      <c r="O1075" s="394">
        <f>O1055</f>
        <v>0</v>
      </c>
      <c r="P1075" s="382"/>
      <c r="Q1075" s="371" t="s">
        <v>256</v>
      </c>
    </row>
    <row r="1076" spans="1:17" ht="18.600000000000001" customHeight="1" x14ac:dyDescent="0.25">
      <c r="A1076" s="451" t="s">
        <v>172</v>
      </c>
      <c r="B1076" s="875" t="s">
        <v>172</v>
      </c>
      <c r="C1076" s="876" t="s">
        <v>178</v>
      </c>
      <c r="D1076" s="877"/>
      <c r="E1076" s="400">
        <f>SUM(E1077:E1079)</f>
        <v>0</v>
      </c>
      <c r="F1076" s="401"/>
      <c r="G1076" s="402"/>
      <c r="H1076" s="402"/>
      <c r="I1076" s="406"/>
      <c r="J1076" s="403"/>
      <c r="K1076" s="404"/>
      <c r="L1076" s="400">
        <f>SUM(L1077:L1079)</f>
        <v>0</v>
      </c>
      <c r="M1076" s="401"/>
      <c r="N1076" s="402"/>
      <c r="O1076" s="402"/>
      <c r="P1076" s="382"/>
    </row>
    <row r="1077" spans="1:17" ht="18.600000000000001" customHeight="1" x14ac:dyDescent="0.25">
      <c r="A1077" s="451"/>
      <c r="B1077" s="875"/>
      <c r="C1077" s="866" t="s">
        <v>192</v>
      </c>
      <c r="D1077" s="867"/>
      <c r="E1077" s="394">
        <f t="shared" ref="E1077:E1079" si="391">F1077*G1077*H1077</f>
        <v>0</v>
      </c>
      <c r="F1077" s="395"/>
      <c r="G1077" s="395"/>
      <c r="H1077" s="394">
        <f>H1055</f>
        <v>0</v>
      </c>
      <c r="I1077" s="396">
        <f t="shared" ref="I1077:I1080" si="392">L1077-E1077</f>
        <v>0</v>
      </c>
      <c r="J1077" s="397"/>
      <c r="K1077" s="398"/>
      <c r="L1077" s="394">
        <f t="shared" ref="L1077:L1080" si="393">M1077*N1077*O1077</f>
        <v>0</v>
      </c>
      <c r="M1077" s="399"/>
      <c r="N1077" s="399"/>
      <c r="O1077" s="394">
        <f>O1055</f>
        <v>0</v>
      </c>
      <c r="P1077" s="382"/>
    </row>
    <row r="1078" spans="1:17" ht="18.600000000000001" customHeight="1" x14ac:dyDescent="0.25">
      <c r="A1078" s="451"/>
      <c r="B1078" s="875"/>
      <c r="C1078" s="866" t="s">
        <v>193</v>
      </c>
      <c r="D1078" s="867"/>
      <c r="E1078" s="394">
        <f t="shared" si="391"/>
        <v>0</v>
      </c>
      <c r="F1078" s="395"/>
      <c r="G1078" s="395"/>
      <c r="H1078" s="394">
        <f>H1055</f>
        <v>0</v>
      </c>
      <c r="I1078" s="396">
        <f t="shared" si="392"/>
        <v>0</v>
      </c>
      <c r="J1078" s="397"/>
      <c r="K1078" s="398"/>
      <c r="L1078" s="394">
        <f t="shared" si="393"/>
        <v>0</v>
      </c>
      <c r="M1078" s="399"/>
      <c r="N1078" s="399"/>
      <c r="O1078" s="394">
        <f>O1055</f>
        <v>0</v>
      </c>
      <c r="P1078" s="382"/>
    </row>
    <row r="1079" spans="1:17" ht="18.600000000000001" customHeight="1" x14ac:dyDescent="0.25">
      <c r="A1079" s="451"/>
      <c r="B1079" s="875"/>
      <c r="C1079" s="866" t="s">
        <v>179</v>
      </c>
      <c r="D1079" s="867"/>
      <c r="E1079" s="394">
        <f t="shared" si="391"/>
        <v>0</v>
      </c>
      <c r="F1079" s="395"/>
      <c r="G1079" s="395"/>
      <c r="H1079" s="394">
        <f>H1055</f>
        <v>0</v>
      </c>
      <c r="I1079" s="396">
        <f t="shared" si="392"/>
        <v>0</v>
      </c>
      <c r="J1079" s="397"/>
      <c r="K1079" s="398"/>
      <c r="L1079" s="394">
        <f t="shared" si="393"/>
        <v>0</v>
      </c>
      <c r="M1079" s="399"/>
      <c r="N1079" s="399"/>
      <c r="O1079" s="394">
        <f>O1055</f>
        <v>0</v>
      </c>
      <c r="P1079" s="382"/>
    </row>
    <row r="1080" spans="1:17" ht="18.600000000000001" customHeight="1" x14ac:dyDescent="0.25">
      <c r="A1080" s="451" t="s">
        <v>173</v>
      </c>
      <c r="B1080" s="405" t="s">
        <v>173</v>
      </c>
      <c r="C1080" s="866" t="s">
        <v>194</v>
      </c>
      <c r="D1080" s="867"/>
      <c r="E1080" s="394">
        <f>F1080*G1080*H1080</f>
        <v>0</v>
      </c>
      <c r="F1080" s="395"/>
      <c r="G1080" s="395"/>
      <c r="H1080" s="394">
        <f>H1055</f>
        <v>0</v>
      </c>
      <c r="I1080" s="396">
        <f t="shared" si="392"/>
        <v>0</v>
      </c>
      <c r="J1080" s="397"/>
      <c r="K1080" s="398"/>
      <c r="L1080" s="394">
        <f t="shared" si="393"/>
        <v>0</v>
      </c>
      <c r="M1080" s="399"/>
      <c r="N1080" s="399"/>
      <c r="O1080" s="394">
        <f>O1055</f>
        <v>0</v>
      </c>
      <c r="P1080" s="382"/>
    </row>
    <row r="1081" spans="1:17" s="415" customFormat="1" ht="18.600000000000001" customHeight="1" x14ac:dyDescent="0.25">
      <c r="B1081" s="868" t="s">
        <v>196</v>
      </c>
      <c r="C1081" s="869"/>
      <c r="D1081" s="870"/>
      <c r="E1081" s="408">
        <f>SUM(E1055,E1056,E1061,E1062,E1066,E1067,E1071,E1072,E1075,E1076,E1080)</f>
        <v>0</v>
      </c>
      <c r="F1081" s="401"/>
      <c r="G1081" s="409"/>
      <c r="H1081" s="410"/>
      <c r="I1081" s="411"/>
      <c r="J1081" s="412"/>
      <c r="K1081" s="413"/>
      <c r="L1081" s="408">
        <f>SUM(L1055,L1056,L1061,L1062,L1066,L1067,L1071,L1072,L1075,L1076,L1080)</f>
        <v>0</v>
      </c>
      <c r="M1081" s="401"/>
      <c r="N1081" s="409"/>
      <c r="O1081" s="410"/>
      <c r="P1081" s="414"/>
    </row>
    <row r="1082" spans="1:17" ht="16.8" customHeight="1" outlineLevel="1" x14ac:dyDescent="0.25">
      <c r="B1082" s="871" t="s">
        <v>264</v>
      </c>
      <c r="C1082" s="872" t="s">
        <v>201</v>
      </c>
      <c r="D1082" s="873"/>
      <c r="E1082" s="416">
        <f t="shared" ref="E1082" si="394">F1082*G1082*H1082</f>
        <v>0</v>
      </c>
      <c r="F1082" s="417"/>
      <c r="G1082" s="417"/>
      <c r="H1082" s="394">
        <f>H1055</f>
        <v>0</v>
      </c>
      <c r="I1082" s="396">
        <f t="shared" ref="I1082:I1084" si="395">L1082-E1082</f>
        <v>0</v>
      </c>
      <c r="J1082" s="397"/>
      <c r="K1082" s="398"/>
      <c r="L1082" s="394">
        <f t="shared" ref="L1082:L1084" si="396">M1082*N1082*O1082</f>
        <v>0</v>
      </c>
      <c r="M1082" s="399"/>
      <c r="N1082" s="399"/>
      <c r="O1082" s="394">
        <f>O1055</f>
        <v>0</v>
      </c>
      <c r="P1082" s="382"/>
    </row>
    <row r="1083" spans="1:17" ht="16.8" customHeight="1" outlineLevel="1" x14ac:dyDescent="0.25">
      <c r="B1083" s="871"/>
      <c r="C1083" s="872" t="s">
        <v>200</v>
      </c>
      <c r="D1083" s="873"/>
      <c r="E1083" s="416">
        <f>F1083*G1083*H1083</f>
        <v>0</v>
      </c>
      <c r="F1083" s="417"/>
      <c r="G1083" s="417"/>
      <c r="H1083" s="394">
        <f>H1055</f>
        <v>0</v>
      </c>
      <c r="I1083" s="396">
        <f t="shared" si="395"/>
        <v>0</v>
      </c>
      <c r="J1083" s="397"/>
      <c r="K1083" s="398"/>
      <c r="L1083" s="394">
        <f t="shared" si="396"/>
        <v>0</v>
      </c>
      <c r="M1083" s="399"/>
      <c r="N1083" s="399"/>
      <c r="O1083" s="394">
        <f>O1055</f>
        <v>0</v>
      </c>
      <c r="P1083" s="382"/>
    </row>
    <row r="1084" spans="1:17" ht="16.8" customHeight="1" outlineLevel="1" x14ac:dyDescent="0.25">
      <c r="B1084" s="871"/>
      <c r="C1084" s="872" t="s">
        <v>197</v>
      </c>
      <c r="D1084" s="873"/>
      <c r="E1084" s="416">
        <f t="shared" ref="E1084" si="397">F1084*G1084*H1084</f>
        <v>0</v>
      </c>
      <c r="F1084" s="417"/>
      <c r="G1084" s="417"/>
      <c r="H1084" s="394">
        <f>H1055</f>
        <v>0</v>
      </c>
      <c r="I1084" s="396">
        <f t="shared" si="395"/>
        <v>0</v>
      </c>
      <c r="J1084" s="397"/>
      <c r="K1084" s="398"/>
      <c r="L1084" s="394">
        <f t="shared" si="396"/>
        <v>0</v>
      </c>
      <c r="M1084" s="399"/>
      <c r="N1084" s="399"/>
      <c r="O1084" s="394">
        <f>O1055</f>
        <v>0</v>
      </c>
      <c r="P1084" s="382"/>
    </row>
    <row r="1085" spans="1:17" s="415" customFormat="1" ht="18.600000000000001" customHeight="1" outlineLevel="1" thickBot="1" x14ac:dyDescent="0.3">
      <c r="B1085" s="860" t="s">
        <v>265</v>
      </c>
      <c r="C1085" s="861"/>
      <c r="D1085" s="862"/>
      <c r="E1085" s="418">
        <f>SUM(E1082:E1084)</f>
        <v>0</v>
      </c>
      <c r="F1085" s="419"/>
      <c r="G1085" s="420"/>
      <c r="H1085" s="421"/>
      <c r="I1085" s="422"/>
      <c r="J1085" s="423"/>
      <c r="K1085" s="424"/>
      <c r="L1085" s="418">
        <f>SUM(L1082:L1084)</f>
        <v>0</v>
      </c>
      <c r="M1085" s="419"/>
      <c r="N1085" s="420"/>
      <c r="O1085" s="421"/>
      <c r="P1085" s="414"/>
    </row>
    <row r="1086" spans="1:17" ht="21" customHeight="1" thickBot="1" x14ac:dyDescent="0.3">
      <c r="B1086" s="863" t="s">
        <v>254</v>
      </c>
      <c r="C1086" s="864"/>
      <c r="D1086" s="865" t="s">
        <v>255</v>
      </c>
      <c r="E1086" s="857"/>
      <c r="F1086" s="857"/>
      <c r="G1086" s="857"/>
      <c r="H1086" s="857"/>
      <c r="I1086" s="857"/>
      <c r="J1086" s="857"/>
      <c r="K1086" s="857"/>
      <c r="L1086" s="858"/>
      <c r="M1086" s="858"/>
      <c r="N1086" s="858"/>
      <c r="O1086" s="859"/>
      <c r="P1086" s="382"/>
    </row>
    <row r="1087" spans="1:17" outlineLevel="1" x14ac:dyDescent="0.25">
      <c r="B1087" s="303" t="s">
        <v>266</v>
      </c>
      <c r="E1087" s="425">
        <f>(E1081-E1080)*0.05</f>
        <v>0</v>
      </c>
      <c r="F1087" s="303"/>
      <c r="G1087" s="303"/>
      <c r="H1087" s="426"/>
      <c r="L1087" s="425">
        <f>(L1081-L1080)*0.05</f>
        <v>0</v>
      </c>
      <c r="P1087" s="382"/>
    </row>
    <row r="1088" spans="1:17" outlineLevel="1" x14ac:dyDescent="0.25">
      <c r="B1088" s="303"/>
      <c r="E1088" s="427" t="str">
        <f>IF(E1080&lt;=E1087,"O.K","Review")</f>
        <v>O.K</v>
      </c>
      <c r="F1088" s="303"/>
      <c r="G1088" s="303"/>
      <c r="L1088" s="427" t="str">
        <f>IF(L1080&lt;=L1087,"O.K","Review")</f>
        <v>O.K</v>
      </c>
      <c r="P1088" s="382"/>
    </row>
    <row r="1089" spans="1:20" x14ac:dyDescent="0.25">
      <c r="B1089" s="303"/>
      <c r="E1089" s="427"/>
      <c r="F1089" s="303"/>
      <c r="G1089" s="303"/>
      <c r="L1089" s="427"/>
      <c r="P1089" s="382"/>
    </row>
    <row r="1090" spans="1:20" s="428" customFormat="1" ht="25.5" customHeight="1" outlineLevel="1" x14ac:dyDescent="0.25">
      <c r="B1090" s="429" t="str">
        <f>정부지원금!$B$29</f>
        <v>성명 :                  (서명)</v>
      </c>
      <c r="C1090" s="429"/>
      <c r="E1090" s="429" t="str">
        <f>정부지원금!$E$29</f>
        <v>성명 :                  (서명)</v>
      </c>
      <c r="F1090" s="430"/>
      <c r="H1090" s="429" t="str">
        <f>정부지원금!$G$29</f>
        <v>성명 :                  (서명)</v>
      </c>
      <c r="K1090" s="430" t="str">
        <f>정부지원금!$I$29</f>
        <v>성명 :                  (서명)</v>
      </c>
      <c r="N1090" s="430" t="str">
        <f>정부지원금!$K$29</f>
        <v>성명 :                  (서명)</v>
      </c>
      <c r="P1090" s="382"/>
    </row>
    <row r="1091" spans="1:20" s="428" customFormat="1" ht="25.5" customHeight="1" outlineLevel="1" x14ac:dyDescent="0.25">
      <c r="B1091" s="429" t="str">
        <f>정부지원금!$B$30</f>
        <v>성명 :                  (서명)</v>
      </c>
      <c r="C1091" s="429"/>
      <c r="E1091" s="429" t="str">
        <f>정부지원금!$E$30</f>
        <v>성명 :                  (서명)</v>
      </c>
      <c r="F1091" s="430"/>
      <c r="H1091" s="429" t="str">
        <f>정부지원금!$G$30</f>
        <v>성명 :                  (서명)</v>
      </c>
      <c r="K1091" s="430" t="str">
        <f>정부지원금!$I$30</f>
        <v>성명 :                  (서명)</v>
      </c>
      <c r="N1091" s="430" t="str">
        <f>정부지원금!$K$30</f>
        <v>성명 :                  (서명)</v>
      </c>
      <c r="P1091" s="382"/>
    </row>
    <row r="1093" spans="1:20" ht="43.5" customHeight="1" x14ac:dyDescent="0.25">
      <c r="B1093" s="372" t="s">
        <v>262</v>
      </c>
      <c r="C1093" s="373"/>
      <c r="D1093" s="373"/>
      <c r="E1093" s="373"/>
      <c r="F1093" s="373"/>
      <c r="G1093" s="373"/>
      <c r="H1093" s="373"/>
      <c r="I1093" s="373"/>
      <c r="J1093" s="373"/>
      <c r="K1093" s="373"/>
      <c r="L1093" s="373"/>
      <c r="M1093" s="373"/>
      <c r="N1093" s="373"/>
      <c r="O1093" s="373"/>
      <c r="P1093" s="373"/>
      <c r="Q1093" s="373"/>
      <c r="R1093" s="373"/>
    </row>
    <row r="1094" spans="1:20" ht="21.6" customHeight="1" x14ac:dyDescent="0.25">
      <c r="B1094" s="942" t="str">
        <f>INDEX('훈련비용 조정내역표'!$C$10:$C$60,MATCH(F1096,'훈련비용 조정내역표'!$B$10:$B$60,0),0)</f>
        <v>승인</v>
      </c>
      <c r="C1094" s="942"/>
      <c r="D1094" s="374"/>
      <c r="E1094" s="375"/>
      <c r="F1094" s="375"/>
      <c r="G1094" s="376"/>
      <c r="H1094" s="383" t="s">
        <v>247</v>
      </c>
      <c r="I1094" s="378">
        <f>INDEX('훈련비용 조정내역표'!$G$10:$G$60,MATCH(F1096,'훈련비용 조정내역표'!$B$10:$B$60,0),0)</f>
        <v>0</v>
      </c>
      <c r="J1094" s="383" t="s">
        <v>248</v>
      </c>
      <c r="K1094" s="605">
        <f>INT(IFERROR($J1099/($B1098*$E1098*$B1101),))</f>
        <v>0</v>
      </c>
      <c r="L1094" s="435" t="e">
        <f>K1094/$I1094</f>
        <v>#DIV/0!</v>
      </c>
      <c r="M1094" s="436" t="s">
        <v>249</v>
      </c>
      <c r="N1094" s="605">
        <f>INT(IFERROR($N1099/($D1098*$G1098*$D1101),))</f>
        <v>0</v>
      </c>
      <c r="O1094" s="435" t="e">
        <f>N1094/$I1094</f>
        <v>#DIV/0!</v>
      </c>
      <c r="P1094" s="373"/>
      <c r="Q1094" s="373"/>
      <c r="R1094" s="373"/>
    </row>
    <row r="1095" spans="1:20" ht="21.6" customHeight="1" x14ac:dyDescent="0.25">
      <c r="B1095" s="379" t="s">
        <v>229</v>
      </c>
      <c r="C1095" s="881" t="s">
        <v>230</v>
      </c>
      <c r="D1095" s="881"/>
      <c r="E1095" s="881"/>
      <c r="F1095" s="377" t="s">
        <v>231</v>
      </c>
      <c r="G1095" s="380" t="s">
        <v>233</v>
      </c>
      <c r="H1095" s="943" t="s">
        <v>250</v>
      </c>
      <c r="I1095" s="944"/>
      <c r="J1095" s="944"/>
      <c r="K1095" s="944"/>
      <c r="L1095" s="944"/>
      <c r="M1095" s="944"/>
      <c r="N1095" s="944"/>
      <c r="O1095" s="945"/>
      <c r="P1095" s="373"/>
      <c r="Q1095" s="373"/>
      <c r="R1095" s="373"/>
    </row>
    <row r="1096" spans="1:20" ht="21.6" customHeight="1" thickBot="1" x14ac:dyDescent="0.3">
      <c r="B1096" s="636" t="str">
        <f>일반사항!$E$6</f>
        <v>부산</v>
      </c>
      <c r="C1096" s="937">
        <f>일반사항!$E$7</f>
        <v>0</v>
      </c>
      <c r="D1096" s="937"/>
      <c r="E1096" s="937"/>
      <c r="F1096" s="665">
        <f>'훈련비용 조정내역표'!$B$31</f>
        <v>22</v>
      </c>
      <c r="G1096" s="381">
        <f>INDEX('훈련비용 조정내역표'!$H$10:$H$60,MATCH(F1096,'훈련비용 조정내역표'!$B$10:$B$60,0),0)</f>
        <v>0</v>
      </c>
      <c r="H1096" s="937">
        <f>INDEX('훈련비용 조정내역표'!$D$10:$D$60,MATCH(F1096,'훈련비용 조정내역표'!$B$10:$B$60,0),0)</f>
        <v>0</v>
      </c>
      <c r="I1096" s="937"/>
      <c r="J1096" s="937"/>
      <c r="K1096" s="937"/>
      <c r="L1096" s="434" t="str">
        <f>IF(E1098=G1098,"◯ 적합","◯ 변경")</f>
        <v>◯ 적합</v>
      </c>
      <c r="M1096" s="938">
        <f>INDEX('훈련비용 조정내역표'!$E$10:$E$60,MATCH(F1096,'훈련비용 조정내역표'!$B$10:$B$60,0),0)</f>
        <v>0</v>
      </c>
      <c r="N1096" s="938"/>
      <c r="O1096" s="938"/>
      <c r="P1096" s="373"/>
      <c r="Q1096" s="373"/>
      <c r="R1096" s="373"/>
    </row>
    <row r="1097" spans="1:20" ht="21.6" customHeight="1" thickTop="1" x14ac:dyDescent="0.25">
      <c r="B1097" s="939" t="s">
        <v>106</v>
      </c>
      <c r="C1097" s="939"/>
      <c r="D1097" s="939"/>
      <c r="E1097" s="939" t="s">
        <v>163</v>
      </c>
      <c r="F1097" s="939"/>
      <c r="G1097" s="940"/>
      <c r="H1097" s="941" t="s">
        <v>243</v>
      </c>
      <c r="I1097" s="939"/>
      <c r="J1097" s="939"/>
      <c r="K1097" s="939"/>
      <c r="L1097" s="939" t="s">
        <v>246</v>
      </c>
      <c r="M1097" s="939"/>
      <c r="N1097" s="939"/>
      <c r="O1097" s="939"/>
      <c r="P1097" s="373"/>
      <c r="Q1097" s="373"/>
      <c r="R1097" s="373"/>
      <c r="T1097" s="382"/>
    </row>
    <row r="1098" spans="1:20" ht="21.6" customHeight="1" x14ac:dyDescent="0.25">
      <c r="B1098" s="915">
        <f>INDEX('훈련비용 조정내역표'!$O$10:$O$60,MATCH(F1096,'훈련비용 조정내역표'!$B$10:$B$60,0),0)</f>
        <v>0</v>
      </c>
      <c r="C1098" s="917" t="str">
        <f>IF(B1098=D1098,"◯ 적합","◯ 변경")</f>
        <v>◯ 적합</v>
      </c>
      <c r="D1098" s="918">
        <f>INDEX('훈련비용 조정내역표'!$Y$10:$Y$60,MATCH(F1096,'훈련비용 조정내역표'!$B$10:$B$60,0),0)</f>
        <v>0</v>
      </c>
      <c r="E1098" s="915">
        <f>INDEX('훈련비용 조정내역표'!$N$10:$N$60,MATCH(F1096,'훈련비용 조정내역표'!$B$10:$B$60,0),0)</f>
        <v>0</v>
      </c>
      <c r="F1098" s="917" t="str">
        <f>IF(E1098=G1098,"◯ 적합","◯ 변경")</f>
        <v>◯ 적합</v>
      </c>
      <c r="G1098" s="921">
        <f>INDEX('훈련비용 조정내역표'!$X$10:$X$60,MATCH(F1096,'훈련비용 조정내역표'!$B$10:$B$60,0),0)</f>
        <v>0</v>
      </c>
      <c r="H1098" s="934" t="s">
        <v>36</v>
      </c>
      <c r="I1098" s="926"/>
      <c r="J1098" s="935">
        <f>J1099+J1100+J1101+J1102</f>
        <v>0</v>
      </c>
      <c r="K1098" s="935"/>
      <c r="L1098" s="926" t="s">
        <v>36</v>
      </c>
      <c r="M1098" s="926"/>
      <c r="N1098" s="935">
        <f>N1099+N1100+N1101+N1102</f>
        <v>0</v>
      </c>
      <c r="O1098" s="935"/>
      <c r="P1098" s="373"/>
      <c r="Q1098" s="373"/>
      <c r="R1098" s="373"/>
      <c r="T1098" s="382"/>
    </row>
    <row r="1099" spans="1:20" ht="21.6" customHeight="1" x14ac:dyDescent="0.25">
      <c r="A1099" s="371" t="str">
        <f>F1096&amp;"훈련비금액"</f>
        <v>22훈련비금액</v>
      </c>
      <c r="B1099" s="915"/>
      <c r="C1099" s="917"/>
      <c r="D1099" s="918"/>
      <c r="E1099" s="915"/>
      <c r="F1099" s="917"/>
      <c r="G1099" s="921"/>
      <c r="H1099" s="929" t="s">
        <v>263</v>
      </c>
      <c r="I1099" s="932"/>
      <c r="J1099" s="936">
        <f>E1133</f>
        <v>0</v>
      </c>
      <c r="K1099" s="936"/>
      <c r="L1099" s="932" t="s">
        <v>263</v>
      </c>
      <c r="M1099" s="932"/>
      <c r="N1099" s="936">
        <f>L1133</f>
        <v>0</v>
      </c>
      <c r="O1099" s="936"/>
      <c r="P1099" s="373"/>
      <c r="Q1099" s="373"/>
      <c r="R1099" s="373"/>
      <c r="T1099" s="382"/>
    </row>
    <row r="1100" spans="1:20" ht="21.6" customHeight="1" x14ac:dyDescent="0.25">
      <c r="A1100" s="371" t="str">
        <f>F1096&amp;"숙식비"</f>
        <v>22숙식비</v>
      </c>
      <c r="B1100" s="926" t="s">
        <v>236</v>
      </c>
      <c r="C1100" s="926"/>
      <c r="D1100" s="926"/>
      <c r="E1100" s="926" t="s">
        <v>237</v>
      </c>
      <c r="F1100" s="926"/>
      <c r="G1100" s="927"/>
      <c r="H1100" s="928" t="s">
        <v>342</v>
      </c>
      <c r="I1100" s="384" t="s">
        <v>244</v>
      </c>
      <c r="J1100" s="923">
        <f>E1134</f>
        <v>0</v>
      </c>
      <c r="K1100" s="923"/>
      <c r="L1100" s="931" t="s">
        <v>342</v>
      </c>
      <c r="M1100" s="384" t="s">
        <v>244</v>
      </c>
      <c r="N1100" s="914">
        <f>L1134</f>
        <v>0</v>
      </c>
      <c r="O1100" s="914"/>
      <c r="P1100" s="373"/>
      <c r="Q1100" s="373"/>
      <c r="R1100" s="373"/>
      <c r="T1100" s="382"/>
    </row>
    <row r="1101" spans="1:20" ht="21.6" customHeight="1" x14ac:dyDescent="0.25">
      <c r="A1101" s="371" t="str">
        <f>F1096&amp;"식비"</f>
        <v>22식비</v>
      </c>
      <c r="B1101" s="915">
        <f>INDEX('훈련비용 조정내역표'!$M$10:$M$60,MATCH(F1096,'훈련비용 조정내역표'!$B$10:$B$60,0),0)</f>
        <v>0</v>
      </c>
      <c r="C1101" s="917" t="str">
        <f>IF(B1101=D1101,"◯ 적합","◯ 변경")</f>
        <v>◯ 적합</v>
      </c>
      <c r="D1101" s="918">
        <f>INDEX('훈련비용 조정내역표'!$W$10:$W$60,MATCH(F1096,'훈련비용 조정내역표'!$B$10:$B$60,0),0)</f>
        <v>0</v>
      </c>
      <c r="E1101" s="920">
        <f>INDEX('훈련비용 조정내역표'!$J$10:$J$60,MATCH(F1096,'훈련비용 조정내역표'!$B$10:$B$60,0),0)</f>
        <v>0</v>
      </c>
      <c r="F1101" s="917" t="str">
        <f>IF(E1101=G1101,"◯ 적합","◯ 변경")</f>
        <v>◯ 적합</v>
      </c>
      <c r="G1101" s="921">
        <f>INDEX('훈련비용 조정내역표'!$K$10:$K$60,MATCH(F1096,'훈련비용 조정내역표'!$B$10:$B$60,0),0)</f>
        <v>0</v>
      </c>
      <c r="H1101" s="929"/>
      <c r="I1101" s="384" t="s">
        <v>199</v>
      </c>
      <c r="J1101" s="923">
        <f>E1135</f>
        <v>0</v>
      </c>
      <c r="K1101" s="923"/>
      <c r="L1101" s="932"/>
      <c r="M1101" s="384" t="s">
        <v>199</v>
      </c>
      <c r="N1101" s="914">
        <f>L1135</f>
        <v>0</v>
      </c>
      <c r="O1101" s="914"/>
      <c r="P1101" s="373"/>
      <c r="Q1101" s="373"/>
      <c r="R1101" s="373"/>
      <c r="T1101" s="382"/>
    </row>
    <row r="1102" spans="1:20" ht="21.6" customHeight="1" thickBot="1" x14ac:dyDescent="0.3">
      <c r="A1102" s="371" t="str">
        <f>F1096&amp;"수당 등"</f>
        <v>22수당 등</v>
      </c>
      <c r="B1102" s="916"/>
      <c r="C1102" s="917"/>
      <c r="D1102" s="919"/>
      <c r="E1102" s="916"/>
      <c r="F1102" s="917"/>
      <c r="G1102" s="922"/>
      <c r="H1102" s="930"/>
      <c r="I1102" s="385" t="s">
        <v>245</v>
      </c>
      <c r="J1102" s="924">
        <f>E1136</f>
        <v>0</v>
      </c>
      <c r="K1102" s="924"/>
      <c r="L1102" s="933"/>
      <c r="M1102" s="385" t="s">
        <v>245</v>
      </c>
      <c r="N1102" s="925">
        <f>L1136</f>
        <v>0</v>
      </c>
      <c r="O1102" s="925"/>
      <c r="P1102" s="373"/>
      <c r="Q1102" s="373"/>
      <c r="R1102" s="373"/>
      <c r="T1102" s="382"/>
    </row>
    <row r="1103" spans="1:20" ht="21.6" customHeight="1" thickTop="1" thickBot="1" x14ac:dyDescent="0.3">
      <c r="B1103" s="883" t="s">
        <v>238</v>
      </c>
      <c r="C1103" s="883"/>
      <c r="D1103" s="386">
        <f>INDEX('훈련비용 조정내역표'!$L$10:$L$60,MATCH(F1096,'훈련비용 조정내역표'!$B$10:$B$60,0),0)</f>
        <v>0</v>
      </c>
      <c r="E1103" s="883" t="s">
        <v>239</v>
      </c>
      <c r="F1103" s="883"/>
      <c r="G1103" s="387">
        <f>INDEX('훈련비용 조정내역표'!$V$10:$V$60,MATCH(F1096,'훈련비용 조정내역표'!$B$10:$B$60,0),0)</f>
        <v>0</v>
      </c>
      <c r="H1103" s="884" t="s">
        <v>240</v>
      </c>
      <c r="I1103" s="884"/>
      <c r="J1103" s="388" t="s">
        <v>241</v>
      </c>
      <c r="K1103" s="389"/>
      <c r="L1103" s="388" t="s">
        <v>242</v>
      </c>
      <c r="M1103" s="390"/>
      <c r="N1103" s="885"/>
      <c r="O1103" s="885"/>
      <c r="P1103" s="373"/>
      <c r="Q1103" s="373"/>
      <c r="R1103" s="373"/>
      <c r="T1103" s="382"/>
    </row>
    <row r="1104" spans="1:20" ht="21.6" customHeight="1" thickTop="1" x14ac:dyDescent="0.25">
      <c r="B1104" s="886" t="s">
        <v>174</v>
      </c>
      <c r="C1104" s="889" t="s">
        <v>175</v>
      </c>
      <c r="D1104" s="890"/>
      <c r="E1104" s="895" t="s">
        <v>251</v>
      </c>
      <c r="F1104" s="896"/>
      <c r="G1104" s="896"/>
      <c r="H1104" s="896"/>
      <c r="I1104" s="897" t="s">
        <v>252</v>
      </c>
      <c r="J1104" s="898"/>
      <c r="K1104" s="899"/>
      <c r="L1104" s="906" t="s">
        <v>253</v>
      </c>
      <c r="M1104" s="907"/>
      <c r="N1104" s="907"/>
      <c r="O1104" s="908"/>
      <c r="P1104" s="382"/>
    </row>
    <row r="1105" spans="1:16" ht="21.6" customHeight="1" x14ac:dyDescent="0.25">
      <c r="B1105" s="887"/>
      <c r="C1105" s="891"/>
      <c r="D1105" s="892"/>
      <c r="E1105" s="909" t="s">
        <v>176</v>
      </c>
      <c r="F1105" s="911" t="s">
        <v>177</v>
      </c>
      <c r="G1105" s="912"/>
      <c r="H1105" s="913"/>
      <c r="I1105" s="900"/>
      <c r="J1105" s="901"/>
      <c r="K1105" s="902"/>
      <c r="L1105" s="909" t="s">
        <v>176</v>
      </c>
      <c r="M1105" s="911" t="s">
        <v>177</v>
      </c>
      <c r="N1105" s="912"/>
      <c r="O1105" s="913"/>
      <c r="P1105" s="382"/>
    </row>
    <row r="1106" spans="1:16" ht="21.6" customHeight="1" x14ac:dyDescent="0.25">
      <c r="B1106" s="888"/>
      <c r="C1106" s="893"/>
      <c r="D1106" s="894"/>
      <c r="E1106" s="910"/>
      <c r="F1106" s="392" t="s">
        <v>134</v>
      </c>
      <c r="G1106" s="392" t="s">
        <v>195</v>
      </c>
      <c r="H1106" s="392" t="s">
        <v>136</v>
      </c>
      <c r="I1106" s="903"/>
      <c r="J1106" s="904"/>
      <c r="K1106" s="905"/>
      <c r="L1106" s="910"/>
      <c r="M1106" s="392" t="s">
        <v>134</v>
      </c>
      <c r="N1106" s="392" t="s">
        <v>195</v>
      </c>
      <c r="O1106" s="392" t="s">
        <v>136</v>
      </c>
      <c r="P1106" s="382"/>
    </row>
    <row r="1107" spans="1:16" ht="18.600000000000001" customHeight="1" x14ac:dyDescent="0.25">
      <c r="A1107" s="451" t="s">
        <v>114</v>
      </c>
      <c r="B1107" s="393" t="s">
        <v>114</v>
      </c>
      <c r="C1107" s="880" t="s">
        <v>180</v>
      </c>
      <c r="D1107" s="878"/>
      <c r="E1107" s="613">
        <f>F1107*G1107*H1107</f>
        <v>0</v>
      </c>
      <c r="F1107" s="395"/>
      <c r="G1107" s="395"/>
      <c r="H1107" s="394">
        <f>B1098</f>
        <v>0</v>
      </c>
      <c r="I1107" s="396">
        <f>L1107-E1107</f>
        <v>0</v>
      </c>
      <c r="J1107" s="397"/>
      <c r="K1107" s="398"/>
      <c r="L1107" s="613">
        <f>M1107*N1107*O1107</f>
        <v>0</v>
      </c>
      <c r="M1107" s="399"/>
      <c r="N1107" s="399"/>
      <c r="O1107" s="394">
        <f>D1098</f>
        <v>0</v>
      </c>
      <c r="P1107" s="382"/>
    </row>
    <row r="1108" spans="1:16" ht="18.600000000000001" customHeight="1" x14ac:dyDescent="0.25">
      <c r="A1108" s="451" t="s">
        <v>164</v>
      </c>
      <c r="B1108" s="881" t="s">
        <v>164</v>
      </c>
      <c r="C1108" s="876" t="s">
        <v>178</v>
      </c>
      <c r="D1108" s="877"/>
      <c r="E1108" s="400">
        <f>SUM(E1109:E1112)</f>
        <v>0</v>
      </c>
      <c r="F1108" s="401"/>
      <c r="G1108" s="402"/>
      <c r="H1108" s="402"/>
      <c r="I1108" s="396"/>
      <c r="J1108" s="403"/>
      <c r="K1108" s="404"/>
      <c r="L1108" s="400">
        <f>SUM(L1109:L1112)</f>
        <v>0</v>
      </c>
      <c r="M1108" s="401"/>
      <c r="N1108" s="402"/>
      <c r="O1108" s="402"/>
      <c r="P1108" s="382"/>
    </row>
    <row r="1109" spans="1:16" ht="18.600000000000001" customHeight="1" x14ac:dyDescent="0.25">
      <c r="A1109" s="451"/>
      <c r="B1109" s="881"/>
      <c r="C1109" s="874" t="s">
        <v>181</v>
      </c>
      <c r="D1109" s="882"/>
      <c r="E1109" s="394">
        <f t="shared" ref="E1109:E1112" si="398">F1109*G1109*H1109</f>
        <v>0</v>
      </c>
      <c r="F1109" s="395"/>
      <c r="G1109" s="395"/>
      <c r="H1109" s="394">
        <f>H1107</f>
        <v>0</v>
      </c>
      <c r="I1109" s="396">
        <f t="shared" ref="I1109:I1113" si="399">L1109-E1109</f>
        <v>0</v>
      </c>
      <c r="J1109" s="397"/>
      <c r="K1109" s="398"/>
      <c r="L1109" s="394">
        <f t="shared" ref="L1109:L1113" si="400">M1109*N1109*O1109</f>
        <v>0</v>
      </c>
      <c r="M1109" s="399"/>
      <c r="N1109" s="399"/>
      <c r="O1109" s="394">
        <f>O1107</f>
        <v>0</v>
      </c>
      <c r="P1109" s="382"/>
    </row>
    <row r="1110" spans="1:16" ht="18.600000000000001" customHeight="1" x14ac:dyDescent="0.25">
      <c r="A1110" s="451"/>
      <c r="B1110" s="881"/>
      <c r="C1110" s="874" t="s">
        <v>181</v>
      </c>
      <c r="D1110" s="882"/>
      <c r="E1110" s="394">
        <f t="shared" si="398"/>
        <v>0</v>
      </c>
      <c r="F1110" s="395"/>
      <c r="G1110" s="395"/>
      <c r="H1110" s="394">
        <f>H1107</f>
        <v>0</v>
      </c>
      <c r="I1110" s="396">
        <f t="shared" si="399"/>
        <v>0</v>
      </c>
      <c r="J1110" s="397"/>
      <c r="K1110" s="398"/>
      <c r="L1110" s="394">
        <f t="shared" si="400"/>
        <v>0</v>
      </c>
      <c r="M1110" s="399"/>
      <c r="N1110" s="399"/>
      <c r="O1110" s="394">
        <f>O1107</f>
        <v>0</v>
      </c>
      <c r="P1110" s="382"/>
    </row>
    <row r="1111" spans="1:16" ht="18.600000000000001" customHeight="1" x14ac:dyDescent="0.25">
      <c r="A1111" s="451"/>
      <c r="B1111" s="881"/>
      <c r="C1111" s="874" t="s">
        <v>182</v>
      </c>
      <c r="D1111" s="867"/>
      <c r="E1111" s="394">
        <f t="shared" si="398"/>
        <v>0</v>
      </c>
      <c r="F1111" s="395"/>
      <c r="G1111" s="395"/>
      <c r="H1111" s="394">
        <f>H1107</f>
        <v>0</v>
      </c>
      <c r="I1111" s="396">
        <f t="shared" si="399"/>
        <v>0</v>
      </c>
      <c r="J1111" s="397"/>
      <c r="K1111" s="398"/>
      <c r="L1111" s="394">
        <f t="shared" si="400"/>
        <v>0</v>
      </c>
      <c r="M1111" s="399"/>
      <c r="N1111" s="399"/>
      <c r="O1111" s="394">
        <f>O1107</f>
        <v>0</v>
      </c>
      <c r="P1111" s="382"/>
    </row>
    <row r="1112" spans="1:16" ht="18.600000000000001" customHeight="1" x14ac:dyDescent="0.25">
      <c r="A1112" s="451"/>
      <c r="B1112" s="881"/>
      <c r="C1112" s="874" t="s">
        <v>182</v>
      </c>
      <c r="D1112" s="867"/>
      <c r="E1112" s="394">
        <f t="shared" si="398"/>
        <v>0</v>
      </c>
      <c r="F1112" s="395"/>
      <c r="G1112" s="395"/>
      <c r="H1112" s="394">
        <f>H1107</f>
        <v>0</v>
      </c>
      <c r="I1112" s="396">
        <f t="shared" si="399"/>
        <v>0</v>
      </c>
      <c r="J1112" s="397"/>
      <c r="K1112" s="398"/>
      <c r="L1112" s="394">
        <f t="shared" si="400"/>
        <v>0</v>
      </c>
      <c r="M1112" s="399"/>
      <c r="N1112" s="399"/>
      <c r="O1112" s="394">
        <f>O1107</f>
        <v>0</v>
      </c>
      <c r="P1112" s="382"/>
    </row>
    <row r="1113" spans="1:16" ht="18.600000000000001" customHeight="1" x14ac:dyDescent="0.25">
      <c r="A1113" s="451" t="s">
        <v>165</v>
      </c>
      <c r="B1113" s="405" t="s">
        <v>165</v>
      </c>
      <c r="C1113" s="874" t="s">
        <v>183</v>
      </c>
      <c r="D1113" s="867"/>
      <c r="E1113" s="394">
        <f>F1113*G1113*H1113</f>
        <v>0</v>
      </c>
      <c r="F1113" s="395"/>
      <c r="G1113" s="395"/>
      <c r="H1113" s="394">
        <f>H1107</f>
        <v>0</v>
      </c>
      <c r="I1113" s="396">
        <f t="shared" si="399"/>
        <v>0</v>
      </c>
      <c r="J1113" s="397"/>
      <c r="K1113" s="398"/>
      <c r="L1113" s="394">
        <f t="shared" si="400"/>
        <v>0</v>
      </c>
      <c r="M1113" s="399"/>
      <c r="N1113" s="399"/>
      <c r="O1113" s="394">
        <f>O1107</f>
        <v>0</v>
      </c>
      <c r="P1113" s="382"/>
    </row>
    <row r="1114" spans="1:16" ht="18.600000000000001" customHeight="1" x14ac:dyDescent="0.25">
      <c r="A1114" s="451" t="s">
        <v>166</v>
      </c>
      <c r="B1114" s="875" t="s">
        <v>166</v>
      </c>
      <c r="C1114" s="876" t="s">
        <v>178</v>
      </c>
      <c r="D1114" s="877"/>
      <c r="E1114" s="400">
        <f>SUM(E1115:E1117)</f>
        <v>0</v>
      </c>
      <c r="F1114" s="401"/>
      <c r="G1114" s="402"/>
      <c r="H1114" s="402"/>
      <c r="I1114" s="406"/>
      <c r="J1114" s="403"/>
      <c r="K1114" s="404"/>
      <c r="L1114" s="400">
        <f>SUM(L1115:L1117)</f>
        <v>0</v>
      </c>
      <c r="M1114" s="401"/>
      <c r="N1114" s="402"/>
      <c r="O1114" s="402"/>
      <c r="P1114" s="382"/>
    </row>
    <row r="1115" spans="1:16" ht="18.600000000000001" customHeight="1" x14ac:dyDescent="0.25">
      <c r="A1115" s="451"/>
      <c r="B1115" s="879"/>
      <c r="C1115" s="866" t="s">
        <v>184</v>
      </c>
      <c r="D1115" s="867"/>
      <c r="E1115" s="394">
        <f>F1115*G1115*H1115</f>
        <v>0</v>
      </c>
      <c r="F1115" s="395"/>
      <c r="G1115" s="395"/>
      <c r="H1115" s="394">
        <f>H1107</f>
        <v>0</v>
      </c>
      <c r="I1115" s="396">
        <f t="shared" ref="I1115:I1118" si="401">L1115-E1115</f>
        <v>0</v>
      </c>
      <c r="J1115" s="397"/>
      <c r="K1115" s="398"/>
      <c r="L1115" s="394">
        <f t="shared" ref="L1115:L1118" si="402">M1115*N1115*O1115</f>
        <v>0</v>
      </c>
      <c r="M1115" s="399"/>
      <c r="N1115" s="399"/>
      <c r="O1115" s="394">
        <f>O1107</f>
        <v>0</v>
      </c>
      <c r="P1115" s="382"/>
    </row>
    <row r="1116" spans="1:16" ht="18.600000000000001" customHeight="1" x14ac:dyDescent="0.25">
      <c r="A1116" s="451"/>
      <c r="B1116" s="879"/>
      <c r="C1116" s="866" t="s">
        <v>185</v>
      </c>
      <c r="D1116" s="867"/>
      <c r="E1116" s="394">
        <f t="shared" ref="E1116:E1117" si="403">F1116*G1116*H1116</f>
        <v>0</v>
      </c>
      <c r="F1116" s="395"/>
      <c r="G1116" s="395"/>
      <c r="H1116" s="394">
        <f>H1107</f>
        <v>0</v>
      </c>
      <c r="I1116" s="396">
        <f t="shared" si="401"/>
        <v>0</v>
      </c>
      <c r="J1116" s="397"/>
      <c r="K1116" s="398"/>
      <c r="L1116" s="394">
        <f t="shared" si="402"/>
        <v>0</v>
      </c>
      <c r="M1116" s="399"/>
      <c r="N1116" s="399"/>
      <c r="O1116" s="394">
        <f>O1107</f>
        <v>0</v>
      </c>
      <c r="P1116" s="382"/>
    </row>
    <row r="1117" spans="1:16" ht="18.600000000000001" customHeight="1" x14ac:dyDescent="0.25">
      <c r="A1117" s="451"/>
      <c r="B1117" s="879"/>
      <c r="C1117" s="866" t="s">
        <v>179</v>
      </c>
      <c r="D1117" s="867"/>
      <c r="E1117" s="394">
        <f t="shared" si="403"/>
        <v>0</v>
      </c>
      <c r="F1117" s="395"/>
      <c r="G1117" s="395"/>
      <c r="H1117" s="394">
        <f>H1107</f>
        <v>0</v>
      </c>
      <c r="I1117" s="396">
        <f t="shared" si="401"/>
        <v>0</v>
      </c>
      <c r="J1117" s="397"/>
      <c r="K1117" s="398"/>
      <c r="L1117" s="394">
        <f t="shared" si="402"/>
        <v>0</v>
      </c>
      <c r="M1117" s="399"/>
      <c r="N1117" s="399"/>
      <c r="O1117" s="394">
        <f>O1107</f>
        <v>0</v>
      </c>
      <c r="P1117" s="382"/>
    </row>
    <row r="1118" spans="1:16" ht="18.600000000000001" customHeight="1" x14ac:dyDescent="0.25">
      <c r="A1118" s="451" t="s">
        <v>167</v>
      </c>
      <c r="B1118" s="407" t="s">
        <v>167</v>
      </c>
      <c r="C1118" s="874" t="s">
        <v>186</v>
      </c>
      <c r="D1118" s="867"/>
      <c r="E1118" s="394">
        <f>F1118*G1118*H1118</f>
        <v>0</v>
      </c>
      <c r="F1118" s="395"/>
      <c r="G1118" s="395"/>
      <c r="H1118" s="394">
        <f>H1107</f>
        <v>0</v>
      </c>
      <c r="I1118" s="396">
        <f t="shared" si="401"/>
        <v>0</v>
      </c>
      <c r="J1118" s="397"/>
      <c r="K1118" s="398"/>
      <c r="L1118" s="394">
        <f t="shared" si="402"/>
        <v>0</v>
      </c>
      <c r="M1118" s="399"/>
      <c r="N1118" s="399"/>
      <c r="O1118" s="394">
        <f>O1107</f>
        <v>0</v>
      </c>
      <c r="P1118" s="382"/>
    </row>
    <row r="1119" spans="1:16" ht="18.600000000000001" customHeight="1" x14ac:dyDescent="0.25">
      <c r="A1119" s="451" t="s">
        <v>168</v>
      </c>
      <c r="B1119" s="875" t="s">
        <v>168</v>
      </c>
      <c r="C1119" s="876" t="s">
        <v>178</v>
      </c>
      <c r="D1119" s="877"/>
      <c r="E1119" s="400">
        <f>SUM(E1120:E1122)</f>
        <v>0</v>
      </c>
      <c r="F1119" s="401"/>
      <c r="G1119" s="402"/>
      <c r="H1119" s="402"/>
      <c r="I1119" s="406"/>
      <c r="J1119" s="403"/>
      <c r="K1119" s="404"/>
      <c r="L1119" s="400">
        <f>SUM(L1120:L1122)</f>
        <v>0</v>
      </c>
      <c r="M1119" s="401"/>
      <c r="N1119" s="402"/>
      <c r="O1119" s="402"/>
      <c r="P1119" s="382"/>
    </row>
    <row r="1120" spans="1:16" ht="18.600000000000001" customHeight="1" x14ac:dyDescent="0.25">
      <c r="A1120" s="451"/>
      <c r="B1120" s="875"/>
      <c r="C1120" s="866" t="s">
        <v>187</v>
      </c>
      <c r="D1120" s="867"/>
      <c r="E1120" s="394">
        <f t="shared" ref="E1120:E1122" si="404">F1120*G1120*H1120</f>
        <v>0</v>
      </c>
      <c r="F1120" s="395"/>
      <c r="G1120" s="395"/>
      <c r="H1120" s="394">
        <f>H1107</f>
        <v>0</v>
      </c>
      <c r="I1120" s="396">
        <f t="shared" ref="I1120:I1123" si="405">L1120-E1120</f>
        <v>0</v>
      </c>
      <c r="J1120" s="397"/>
      <c r="K1120" s="398"/>
      <c r="L1120" s="394">
        <f t="shared" ref="L1120:L1123" si="406">M1120*N1120*O1120</f>
        <v>0</v>
      </c>
      <c r="M1120" s="399"/>
      <c r="N1120" s="399"/>
      <c r="O1120" s="394">
        <f>O1107</f>
        <v>0</v>
      </c>
      <c r="P1120" s="382"/>
    </row>
    <row r="1121" spans="1:17" ht="18.600000000000001" customHeight="1" x14ac:dyDescent="0.25">
      <c r="A1121" s="451"/>
      <c r="B1121" s="875"/>
      <c r="C1121" s="866" t="s">
        <v>188</v>
      </c>
      <c r="D1121" s="867"/>
      <c r="E1121" s="394">
        <f t="shared" si="404"/>
        <v>0</v>
      </c>
      <c r="F1121" s="395"/>
      <c r="G1121" s="395"/>
      <c r="H1121" s="394">
        <f>H1107</f>
        <v>0</v>
      </c>
      <c r="I1121" s="396">
        <f t="shared" si="405"/>
        <v>0</v>
      </c>
      <c r="J1121" s="397"/>
      <c r="K1121" s="398"/>
      <c r="L1121" s="394">
        <f t="shared" si="406"/>
        <v>0</v>
      </c>
      <c r="M1121" s="399"/>
      <c r="N1121" s="399"/>
      <c r="O1121" s="394">
        <f>O1107</f>
        <v>0</v>
      </c>
      <c r="P1121" s="382"/>
    </row>
    <row r="1122" spans="1:17" ht="18.600000000000001" customHeight="1" x14ac:dyDescent="0.25">
      <c r="A1122" s="451"/>
      <c r="B1122" s="875"/>
      <c r="C1122" s="866" t="s">
        <v>179</v>
      </c>
      <c r="D1122" s="867"/>
      <c r="E1122" s="394">
        <f t="shared" si="404"/>
        <v>0</v>
      </c>
      <c r="F1122" s="395"/>
      <c r="G1122" s="395"/>
      <c r="H1122" s="394">
        <f>H1107</f>
        <v>0</v>
      </c>
      <c r="I1122" s="396">
        <f t="shared" si="405"/>
        <v>0</v>
      </c>
      <c r="J1122" s="397"/>
      <c r="K1122" s="398"/>
      <c r="L1122" s="394">
        <f t="shared" si="406"/>
        <v>0</v>
      </c>
      <c r="M1122" s="399"/>
      <c r="N1122" s="399"/>
      <c r="O1122" s="394">
        <f>O1107</f>
        <v>0</v>
      </c>
      <c r="P1122" s="382"/>
    </row>
    <row r="1123" spans="1:17" ht="18.600000000000001" customHeight="1" x14ac:dyDescent="0.25">
      <c r="A1123" s="451" t="s">
        <v>169</v>
      </c>
      <c r="B1123" s="405" t="s">
        <v>169</v>
      </c>
      <c r="C1123" s="874" t="s">
        <v>189</v>
      </c>
      <c r="D1123" s="867"/>
      <c r="E1123" s="394">
        <f>F1123*G1123*H1123</f>
        <v>0</v>
      </c>
      <c r="F1123" s="395"/>
      <c r="G1123" s="395"/>
      <c r="H1123" s="394">
        <f>H1107</f>
        <v>0</v>
      </c>
      <c r="I1123" s="396">
        <f t="shared" si="405"/>
        <v>0</v>
      </c>
      <c r="J1123" s="397"/>
      <c r="K1123" s="398"/>
      <c r="L1123" s="394">
        <f t="shared" si="406"/>
        <v>0</v>
      </c>
      <c r="M1123" s="399"/>
      <c r="N1123" s="399"/>
      <c r="O1123" s="394">
        <f>O1107</f>
        <v>0</v>
      </c>
      <c r="P1123" s="382"/>
    </row>
    <row r="1124" spans="1:17" ht="18.600000000000001" customHeight="1" x14ac:dyDescent="0.25">
      <c r="A1124" s="451" t="s">
        <v>170</v>
      </c>
      <c r="B1124" s="875" t="s">
        <v>170</v>
      </c>
      <c r="C1124" s="876" t="s">
        <v>178</v>
      </c>
      <c r="D1124" s="877"/>
      <c r="E1124" s="400">
        <f>SUM(E1125:E1126)</f>
        <v>0</v>
      </c>
      <c r="F1124" s="401"/>
      <c r="G1124" s="402"/>
      <c r="H1124" s="402"/>
      <c r="I1124" s="406"/>
      <c r="J1124" s="403"/>
      <c r="K1124" s="404"/>
      <c r="L1124" s="400">
        <f>SUM(L1125:L1126)</f>
        <v>0</v>
      </c>
      <c r="M1124" s="401"/>
      <c r="N1124" s="402"/>
      <c r="O1124" s="402"/>
      <c r="P1124" s="382"/>
    </row>
    <row r="1125" spans="1:17" ht="18.600000000000001" customHeight="1" x14ac:dyDescent="0.25">
      <c r="A1125" s="451"/>
      <c r="B1125" s="878"/>
      <c r="C1125" s="874" t="s">
        <v>170</v>
      </c>
      <c r="D1125" s="867"/>
      <c r="E1125" s="394">
        <f t="shared" ref="E1125" si="407">F1125*G1125*H1125</f>
        <v>0</v>
      </c>
      <c r="F1125" s="395"/>
      <c r="G1125" s="395"/>
      <c r="H1125" s="394">
        <f>H1107</f>
        <v>0</v>
      </c>
      <c r="I1125" s="396">
        <f t="shared" ref="I1125:I1127" si="408">L1125-E1125</f>
        <v>0</v>
      </c>
      <c r="J1125" s="397"/>
      <c r="K1125" s="398"/>
      <c r="L1125" s="394">
        <f t="shared" ref="L1125:L1127" si="409">M1125*N1125*O1125</f>
        <v>0</v>
      </c>
      <c r="M1125" s="399"/>
      <c r="N1125" s="399"/>
      <c r="O1125" s="394">
        <f>O1107</f>
        <v>0</v>
      </c>
      <c r="P1125" s="382"/>
    </row>
    <row r="1126" spans="1:17" ht="18.600000000000001" customHeight="1" x14ac:dyDescent="0.25">
      <c r="A1126" s="451"/>
      <c r="B1126" s="878"/>
      <c r="C1126" s="874" t="s">
        <v>190</v>
      </c>
      <c r="D1126" s="867"/>
      <c r="E1126" s="394">
        <f>F1126*G1126*H1126</f>
        <v>0</v>
      </c>
      <c r="F1126" s="395"/>
      <c r="G1126" s="395"/>
      <c r="H1126" s="394">
        <f>H1107</f>
        <v>0</v>
      </c>
      <c r="I1126" s="396">
        <f t="shared" si="408"/>
        <v>0</v>
      </c>
      <c r="J1126" s="397"/>
      <c r="K1126" s="398"/>
      <c r="L1126" s="394">
        <f t="shared" si="409"/>
        <v>0</v>
      </c>
      <c r="M1126" s="399"/>
      <c r="N1126" s="399"/>
      <c r="O1126" s="394">
        <f>O1107</f>
        <v>0</v>
      </c>
      <c r="P1126" s="382"/>
    </row>
    <row r="1127" spans="1:17" ht="18.600000000000001" customHeight="1" x14ac:dyDescent="0.25">
      <c r="A1127" s="451" t="s">
        <v>171</v>
      </c>
      <c r="B1127" s="405" t="s">
        <v>171</v>
      </c>
      <c r="C1127" s="874" t="s">
        <v>191</v>
      </c>
      <c r="D1127" s="867"/>
      <c r="E1127" s="394">
        <f>F1127*G1127*H1127</f>
        <v>0</v>
      </c>
      <c r="F1127" s="395"/>
      <c r="G1127" s="395"/>
      <c r="H1127" s="394">
        <f>H1107</f>
        <v>0</v>
      </c>
      <c r="I1127" s="396">
        <f t="shared" si="408"/>
        <v>0</v>
      </c>
      <c r="J1127" s="397"/>
      <c r="K1127" s="398"/>
      <c r="L1127" s="394">
        <f t="shared" si="409"/>
        <v>0</v>
      </c>
      <c r="M1127" s="399"/>
      <c r="N1127" s="399"/>
      <c r="O1127" s="394">
        <f>O1107</f>
        <v>0</v>
      </c>
      <c r="P1127" s="382"/>
      <c r="Q1127" s="371" t="s">
        <v>256</v>
      </c>
    </row>
    <row r="1128" spans="1:17" ht="18.600000000000001" customHeight="1" x14ac:dyDescent="0.25">
      <c r="A1128" s="451" t="s">
        <v>172</v>
      </c>
      <c r="B1128" s="875" t="s">
        <v>172</v>
      </c>
      <c r="C1128" s="876" t="s">
        <v>178</v>
      </c>
      <c r="D1128" s="877"/>
      <c r="E1128" s="400">
        <f>SUM(E1129:E1131)</f>
        <v>0</v>
      </c>
      <c r="F1128" s="401"/>
      <c r="G1128" s="402"/>
      <c r="H1128" s="402"/>
      <c r="I1128" s="406"/>
      <c r="J1128" s="403"/>
      <c r="K1128" s="404"/>
      <c r="L1128" s="400">
        <f>SUM(L1129:L1131)</f>
        <v>0</v>
      </c>
      <c r="M1128" s="401"/>
      <c r="N1128" s="402"/>
      <c r="O1128" s="402"/>
      <c r="P1128" s="382"/>
    </row>
    <row r="1129" spans="1:17" ht="18.600000000000001" customHeight="1" x14ac:dyDescent="0.25">
      <c r="A1129" s="451"/>
      <c r="B1129" s="875"/>
      <c r="C1129" s="866" t="s">
        <v>192</v>
      </c>
      <c r="D1129" s="867"/>
      <c r="E1129" s="394">
        <f t="shared" ref="E1129:E1131" si="410">F1129*G1129*H1129</f>
        <v>0</v>
      </c>
      <c r="F1129" s="395"/>
      <c r="G1129" s="395"/>
      <c r="H1129" s="394">
        <f>H1107</f>
        <v>0</v>
      </c>
      <c r="I1129" s="396">
        <f t="shared" ref="I1129:I1132" si="411">L1129-E1129</f>
        <v>0</v>
      </c>
      <c r="J1129" s="397"/>
      <c r="K1129" s="398"/>
      <c r="L1129" s="394">
        <f t="shared" ref="L1129:L1132" si="412">M1129*N1129*O1129</f>
        <v>0</v>
      </c>
      <c r="M1129" s="399"/>
      <c r="N1129" s="399"/>
      <c r="O1129" s="394">
        <f>O1107</f>
        <v>0</v>
      </c>
      <c r="P1129" s="382"/>
    </row>
    <row r="1130" spans="1:17" ht="18.600000000000001" customHeight="1" x14ac:dyDescent="0.25">
      <c r="A1130" s="451"/>
      <c r="B1130" s="875"/>
      <c r="C1130" s="866" t="s">
        <v>193</v>
      </c>
      <c r="D1130" s="867"/>
      <c r="E1130" s="394">
        <f t="shared" si="410"/>
        <v>0</v>
      </c>
      <c r="F1130" s="395"/>
      <c r="G1130" s="395"/>
      <c r="H1130" s="394">
        <f>H1107</f>
        <v>0</v>
      </c>
      <c r="I1130" s="396">
        <f t="shared" si="411"/>
        <v>0</v>
      </c>
      <c r="J1130" s="397"/>
      <c r="K1130" s="398"/>
      <c r="L1130" s="394">
        <f t="shared" si="412"/>
        <v>0</v>
      </c>
      <c r="M1130" s="399"/>
      <c r="N1130" s="399"/>
      <c r="O1130" s="394">
        <f>O1107</f>
        <v>0</v>
      </c>
      <c r="P1130" s="382"/>
    </row>
    <row r="1131" spans="1:17" ht="18.600000000000001" customHeight="1" x14ac:dyDescent="0.25">
      <c r="A1131" s="451"/>
      <c r="B1131" s="875"/>
      <c r="C1131" s="866" t="s">
        <v>179</v>
      </c>
      <c r="D1131" s="867"/>
      <c r="E1131" s="394">
        <f t="shared" si="410"/>
        <v>0</v>
      </c>
      <c r="F1131" s="395"/>
      <c r="G1131" s="395"/>
      <c r="H1131" s="394">
        <f>H1107</f>
        <v>0</v>
      </c>
      <c r="I1131" s="396">
        <f t="shared" si="411"/>
        <v>0</v>
      </c>
      <c r="J1131" s="397"/>
      <c r="K1131" s="398"/>
      <c r="L1131" s="394">
        <f t="shared" si="412"/>
        <v>0</v>
      </c>
      <c r="M1131" s="399"/>
      <c r="N1131" s="399"/>
      <c r="O1131" s="394">
        <f>O1107</f>
        <v>0</v>
      </c>
      <c r="P1131" s="382"/>
    </row>
    <row r="1132" spans="1:17" ht="18.600000000000001" customHeight="1" x14ac:dyDescent="0.25">
      <c r="A1132" s="451" t="s">
        <v>173</v>
      </c>
      <c r="B1132" s="405" t="s">
        <v>173</v>
      </c>
      <c r="C1132" s="866" t="s">
        <v>194</v>
      </c>
      <c r="D1132" s="867"/>
      <c r="E1132" s="394">
        <f>F1132*G1132*H1132</f>
        <v>0</v>
      </c>
      <c r="F1132" s="395"/>
      <c r="G1132" s="395"/>
      <c r="H1132" s="394">
        <f>H1107</f>
        <v>0</v>
      </c>
      <c r="I1132" s="396">
        <f t="shared" si="411"/>
        <v>0</v>
      </c>
      <c r="J1132" s="397"/>
      <c r="K1132" s="398"/>
      <c r="L1132" s="394">
        <f t="shared" si="412"/>
        <v>0</v>
      </c>
      <c r="M1132" s="399"/>
      <c r="N1132" s="399"/>
      <c r="O1132" s="394">
        <f>O1107</f>
        <v>0</v>
      </c>
      <c r="P1132" s="382"/>
    </row>
    <row r="1133" spans="1:17" s="415" customFormat="1" ht="18.600000000000001" customHeight="1" x14ac:dyDescent="0.25">
      <c r="B1133" s="868" t="s">
        <v>196</v>
      </c>
      <c r="C1133" s="869"/>
      <c r="D1133" s="870"/>
      <c r="E1133" s="408">
        <f>SUM(E1107,E1108,E1113,E1114,E1118,E1119,E1123,E1124,E1127,E1128,E1132)</f>
        <v>0</v>
      </c>
      <c r="F1133" s="401"/>
      <c r="G1133" s="409"/>
      <c r="H1133" s="410"/>
      <c r="I1133" s="411"/>
      <c r="J1133" s="412"/>
      <c r="K1133" s="413"/>
      <c r="L1133" s="408">
        <f>SUM(L1107,L1108,L1113,L1114,L1118,L1119,L1123,L1124,L1127,L1128,L1132)</f>
        <v>0</v>
      </c>
      <c r="M1133" s="401"/>
      <c r="N1133" s="409"/>
      <c r="O1133" s="410"/>
      <c r="P1133" s="414"/>
    </row>
    <row r="1134" spans="1:17" ht="16.8" customHeight="1" outlineLevel="1" x14ac:dyDescent="0.25">
      <c r="B1134" s="871" t="s">
        <v>264</v>
      </c>
      <c r="C1134" s="872" t="s">
        <v>201</v>
      </c>
      <c r="D1134" s="873"/>
      <c r="E1134" s="416">
        <f t="shared" ref="E1134" si="413">F1134*G1134*H1134</f>
        <v>0</v>
      </c>
      <c r="F1134" s="417"/>
      <c r="G1134" s="417"/>
      <c r="H1134" s="394">
        <f>H1107</f>
        <v>0</v>
      </c>
      <c r="I1134" s="396">
        <f t="shared" ref="I1134:I1136" si="414">L1134-E1134</f>
        <v>0</v>
      </c>
      <c r="J1134" s="397"/>
      <c r="K1134" s="398"/>
      <c r="L1134" s="394">
        <f t="shared" ref="L1134:L1136" si="415">M1134*N1134*O1134</f>
        <v>0</v>
      </c>
      <c r="M1134" s="399"/>
      <c r="N1134" s="399"/>
      <c r="O1134" s="394">
        <f>O1107</f>
        <v>0</v>
      </c>
      <c r="P1134" s="382"/>
    </row>
    <row r="1135" spans="1:17" ht="16.8" customHeight="1" outlineLevel="1" x14ac:dyDescent="0.25">
      <c r="B1135" s="871"/>
      <c r="C1135" s="872" t="s">
        <v>200</v>
      </c>
      <c r="D1135" s="873"/>
      <c r="E1135" s="416">
        <f>F1135*G1135*H1135</f>
        <v>0</v>
      </c>
      <c r="F1135" s="417"/>
      <c r="G1135" s="417"/>
      <c r="H1135" s="394">
        <f>H1107</f>
        <v>0</v>
      </c>
      <c r="I1135" s="396">
        <f t="shared" si="414"/>
        <v>0</v>
      </c>
      <c r="J1135" s="397"/>
      <c r="K1135" s="398"/>
      <c r="L1135" s="394">
        <f t="shared" si="415"/>
        <v>0</v>
      </c>
      <c r="M1135" s="399"/>
      <c r="N1135" s="399"/>
      <c r="O1135" s="394">
        <f>O1107</f>
        <v>0</v>
      </c>
      <c r="P1135" s="382"/>
    </row>
    <row r="1136" spans="1:17" ht="16.8" customHeight="1" outlineLevel="1" x14ac:dyDescent="0.25">
      <c r="B1136" s="871"/>
      <c r="C1136" s="872" t="s">
        <v>197</v>
      </c>
      <c r="D1136" s="873"/>
      <c r="E1136" s="416">
        <f t="shared" ref="E1136" si="416">F1136*G1136*H1136</f>
        <v>0</v>
      </c>
      <c r="F1136" s="417"/>
      <c r="G1136" s="417"/>
      <c r="H1136" s="394">
        <f>H1107</f>
        <v>0</v>
      </c>
      <c r="I1136" s="396">
        <f t="shared" si="414"/>
        <v>0</v>
      </c>
      <c r="J1136" s="397"/>
      <c r="K1136" s="398"/>
      <c r="L1136" s="394">
        <f t="shared" si="415"/>
        <v>0</v>
      </c>
      <c r="M1136" s="399"/>
      <c r="N1136" s="399"/>
      <c r="O1136" s="394">
        <f>O1107</f>
        <v>0</v>
      </c>
      <c r="P1136" s="382"/>
    </row>
    <row r="1137" spans="1:20" s="415" customFormat="1" ht="18.600000000000001" customHeight="1" outlineLevel="1" thickBot="1" x14ac:dyDescent="0.3">
      <c r="B1137" s="860" t="s">
        <v>265</v>
      </c>
      <c r="C1137" s="861"/>
      <c r="D1137" s="862"/>
      <c r="E1137" s="418">
        <f>SUM(E1134:E1136)</f>
        <v>0</v>
      </c>
      <c r="F1137" s="419"/>
      <c r="G1137" s="420"/>
      <c r="H1137" s="421"/>
      <c r="I1137" s="422"/>
      <c r="J1137" s="423"/>
      <c r="K1137" s="424"/>
      <c r="L1137" s="418">
        <f>SUM(L1134:L1136)</f>
        <v>0</v>
      </c>
      <c r="M1137" s="419"/>
      <c r="N1137" s="420"/>
      <c r="O1137" s="421"/>
      <c r="P1137" s="414"/>
    </row>
    <row r="1138" spans="1:20" ht="21" customHeight="1" thickBot="1" x14ac:dyDescent="0.3">
      <c r="B1138" s="863" t="s">
        <v>254</v>
      </c>
      <c r="C1138" s="864"/>
      <c r="D1138" s="865" t="s">
        <v>255</v>
      </c>
      <c r="E1138" s="857"/>
      <c r="F1138" s="857"/>
      <c r="G1138" s="857"/>
      <c r="H1138" s="857"/>
      <c r="I1138" s="857"/>
      <c r="J1138" s="857"/>
      <c r="K1138" s="857"/>
      <c r="L1138" s="858"/>
      <c r="M1138" s="858"/>
      <c r="N1138" s="858"/>
      <c r="O1138" s="859"/>
      <c r="P1138" s="382"/>
    </row>
    <row r="1139" spans="1:20" outlineLevel="1" x14ac:dyDescent="0.25">
      <c r="B1139" s="303" t="s">
        <v>266</v>
      </c>
      <c r="E1139" s="425">
        <f>(E1133-E1132)*0.05</f>
        <v>0</v>
      </c>
      <c r="F1139" s="303"/>
      <c r="G1139" s="303"/>
      <c r="H1139" s="426"/>
      <c r="L1139" s="425">
        <f>(L1133-L1132)*0.05</f>
        <v>0</v>
      </c>
      <c r="P1139" s="382"/>
    </row>
    <row r="1140" spans="1:20" outlineLevel="1" x14ac:dyDescent="0.25">
      <c r="B1140" s="303"/>
      <c r="E1140" s="427" t="str">
        <f>IF(E1132&lt;=E1139,"O.K","Review")</f>
        <v>O.K</v>
      </c>
      <c r="F1140" s="303"/>
      <c r="G1140" s="303"/>
      <c r="L1140" s="427" t="str">
        <f>IF(L1132&lt;=L1139,"O.K","Review")</f>
        <v>O.K</v>
      </c>
      <c r="P1140" s="382"/>
    </row>
    <row r="1141" spans="1:20" x14ac:dyDescent="0.25">
      <c r="B1141" s="303"/>
      <c r="E1141" s="427"/>
      <c r="F1141" s="303"/>
      <c r="G1141" s="303"/>
      <c r="L1141" s="427"/>
      <c r="P1141" s="382"/>
    </row>
    <row r="1142" spans="1:20" s="428" customFormat="1" ht="25.5" customHeight="1" outlineLevel="1" x14ac:dyDescent="0.25">
      <c r="B1142" s="429" t="str">
        <f>정부지원금!$B$29</f>
        <v>성명 :                  (서명)</v>
      </c>
      <c r="C1142" s="429"/>
      <c r="E1142" s="429" t="str">
        <f>정부지원금!$E$29</f>
        <v>성명 :                  (서명)</v>
      </c>
      <c r="F1142" s="430"/>
      <c r="H1142" s="429" t="str">
        <f>정부지원금!$G$29</f>
        <v>성명 :                  (서명)</v>
      </c>
      <c r="K1142" s="430" t="str">
        <f>정부지원금!$I$29</f>
        <v>성명 :                  (서명)</v>
      </c>
      <c r="N1142" s="430" t="str">
        <f>정부지원금!$K$29</f>
        <v>성명 :                  (서명)</v>
      </c>
      <c r="P1142" s="382"/>
    </row>
    <row r="1143" spans="1:20" s="428" customFormat="1" ht="25.5" customHeight="1" outlineLevel="1" x14ac:dyDescent="0.25">
      <c r="B1143" s="429" t="str">
        <f>정부지원금!$B$30</f>
        <v>성명 :                  (서명)</v>
      </c>
      <c r="C1143" s="429"/>
      <c r="E1143" s="429" t="str">
        <f>정부지원금!$E$30</f>
        <v>성명 :                  (서명)</v>
      </c>
      <c r="F1143" s="430"/>
      <c r="H1143" s="429" t="str">
        <f>정부지원금!$G$30</f>
        <v>성명 :                  (서명)</v>
      </c>
      <c r="K1143" s="430" t="str">
        <f>정부지원금!$I$30</f>
        <v>성명 :                  (서명)</v>
      </c>
      <c r="N1143" s="430" t="str">
        <f>정부지원금!$K$30</f>
        <v>성명 :                  (서명)</v>
      </c>
      <c r="P1143" s="382"/>
    </row>
    <row r="1145" spans="1:20" ht="43.5" customHeight="1" x14ac:dyDescent="0.25">
      <c r="B1145" s="372" t="s">
        <v>262</v>
      </c>
      <c r="C1145" s="373"/>
      <c r="D1145" s="373"/>
      <c r="E1145" s="373"/>
      <c r="F1145" s="373"/>
      <c r="G1145" s="373"/>
      <c r="H1145" s="373"/>
      <c r="I1145" s="373"/>
      <c r="J1145" s="373"/>
      <c r="K1145" s="373"/>
      <c r="L1145" s="373"/>
      <c r="M1145" s="373"/>
      <c r="N1145" s="373"/>
      <c r="O1145" s="373"/>
      <c r="P1145" s="373"/>
      <c r="Q1145" s="373"/>
      <c r="R1145" s="373"/>
    </row>
    <row r="1146" spans="1:20" ht="21.6" customHeight="1" x14ac:dyDescent="0.25">
      <c r="B1146" s="942" t="str">
        <f>INDEX('훈련비용 조정내역표'!$C$10:$C$60,MATCH(F1148,'훈련비용 조정내역표'!$B$10:$B$60,0),0)</f>
        <v>승인</v>
      </c>
      <c r="C1146" s="942"/>
      <c r="D1146" s="374"/>
      <c r="E1146" s="375"/>
      <c r="F1146" s="375"/>
      <c r="G1146" s="376"/>
      <c r="H1146" s="383" t="s">
        <v>247</v>
      </c>
      <c r="I1146" s="378">
        <f>INDEX('훈련비용 조정내역표'!$G$10:$G$60,MATCH(F1148,'훈련비용 조정내역표'!$B$10:$B$60,0),0)</f>
        <v>0</v>
      </c>
      <c r="J1146" s="383" t="s">
        <v>248</v>
      </c>
      <c r="K1146" s="605">
        <f>INT(IFERROR($J1151/($B1150*$E1150*$B1153),))</f>
        <v>0</v>
      </c>
      <c r="L1146" s="435" t="e">
        <f>K1146/$I1146</f>
        <v>#DIV/0!</v>
      </c>
      <c r="M1146" s="436" t="s">
        <v>249</v>
      </c>
      <c r="N1146" s="605">
        <f>INT(IFERROR($N1151/($D1150*$G1150*$D1153),))</f>
        <v>0</v>
      </c>
      <c r="O1146" s="435" t="e">
        <f>N1146/$I1146</f>
        <v>#DIV/0!</v>
      </c>
      <c r="P1146" s="373"/>
      <c r="Q1146" s="373"/>
      <c r="R1146" s="373"/>
    </row>
    <row r="1147" spans="1:20" ht="21.6" customHeight="1" x14ac:dyDescent="0.25">
      <c r="B1147" s="379" t="s">
        <v>229</v>
      </c>
      <c r="C1147" s="881" t="s">
        <v>230</v>
      </c>
      <c r="D1147" s="881"/>
      <c r="E1147" s="881"/>
      <c r="F1147" s="377" t="s">
        <v>231</v>
      </c>
      <c r="G1147" s="380" t="s">
        <v>233</v>
      </c>
      <c r="H1147" s="943" t="s">
        <v>250</v>
      </c>
      <c r="I1147" s="944"/>
      <c r="J1147" s="944"/>
      <c r="K1147" s="944"/>
      <c r="L1147" s="944"/>
      <c r="M1147" s="944"/>
      <c r="N1147" s="944"/>
      <c r="O1147" s="945"/>
      <c r="P1147" s="373"/>
      <c r="Q1147" s="373"/>
      <c r="R1147" s="373"/>
    </row>
    <row r="1148" spans="1:20" ht="21.6" customHeight="1" thickBot="1" x14ac:dyDescent="0.3">
      <c r="B1148" s="636" t="str">
        <f>일반사항!$E$6</f>
        <v>부산</v>
      </c>
      <c r="C1148" s="937">
        <f>일반사항!$E$7</f>
        <v>0</v>
      </c>
      <c r="D1148" s="937"/>
      <c r="E1148" s="937"/>
      <c r="F1148" s="665">
        <f>'훈련비용 조정내역표'!$B$32</f>
        <v>23</v>
      </c>
      <c r="G1148" s="381">
        <f>INDEX('훈련비용 조정내역표'!$H$10:$H$60,MATCH(F1148,'훈련비용 조정내역표'!$B$10:$B$60,0),0)</f>
        <v>0</v>
      </c>
      <c r="H1148" s="937">
        <f>INDEX('훈련비용 조정내역표'!$D$10:$D$60,MATCH(F1148,'훈련비용 조정내역표'!$B$10:$B$60,0),0)</f>
        <v>0</v>
      </c>
      <c r="I1148" s="937"/>
      <c r="J1148" s="937"/>
      <c r="K1148" s="937"/>
      <c r="L1148" s="434" t="str">
        <f>IF(E1150=G1150,"◯ 적합","◯ 변경")</f>
        <v>◯ 적합</v>
      </c>
      <c r="M1148" s="938">
        <f>INDEX('훈련비용 조정내역표'!$E$10:$E$60,MATCH(F1148,'훈련비용 조정내역표'!$B$10:$B$60,0),0)</f>
        <v>0</v>
      </c>
      <c r="N1148" s="938"/>
      <c r="O1148" s="938"/>
      <c r="P1148" s="373"/>
      <c r="Q1148" s="373"/>
      <c r="R1148" s="373"/>
    </row>
    <row r="1149" spans="1:20" ht="21.6" customHeight="1" thickTop="1" x14ac:dyDescent="0.25">
      <c r="B1149" s="939" t="s">
        <v>106</v>
      </c>
      <c r="C1149" s="939"/>
      <c r="D1149" s="939"/>
      <c r="E1149" s="939" t="s">
        <v>163</v>
      </c>
      <c r="F1149" s="939"/>
      <c r="G1149" s="940"/>
      <c r="H1149" s="941" t="s">
        <v>243</v>
      </c>
      <c r="I1149" s="939"/>
      <c r="J1149" s="939"/>
      <c r="K1149" s="939"/>
      <c r="L1149" s="939" t="s">
        <v>246</v>
      </c>
      <c r="M1149" s="939"/>
      <c r="N1149" s="939"/>
      <c r="O1149" s="939"/>
      <c r="P1149" s="373"/>
      <c r="Q1149" s="373"/>
      <c r="R1149" s="373"/>
      <c r="T1149" s="382"/>
    </row>
    <row r="1150" spans="1:20" ht="21.6" customHeight="1" x14ac:dyDescent="0.25">
      <c r="B1150" s="915">
        <f>INDEX('훈련비용 조정내역표'!$O$10:$O$60,MATCH(F1148,'훈련비용 조정내역표'!$B$10:$B$60,0),0)</f>
        <v>0</v>
      </c>
      <c r="C1150" s="917" t="str">
        <f>IF(B1150=D1150,"◯ 적합","◯ 변경")</f>
        <v>◯ 적합</v>
      </c>
      <c r="D1150" s="918">
        <f>INDEX('훈련비용 조정내역표'!$Y$10:$Y$60,MATCH(F1148,'훈련비용 조정내역표'!$B$10:$B$60,0),0)</f>
        <v>0</v>
      </c>
      <c r="E1150" s="915">
        <f>INDEX('훈련비용 조정내역표'!$N$10:$N$60,MATCH(F1148,'훈련비용 조정내역표'!$B$10:$B$60,0),0)</f>
        <v>0</v>
      </c>
      <c r="F1150" s="917" t="str">
        <f>IF(E1150=G1150,"◯ 적합","◯ 변경")</f>
        <v>◯ 적합</v>
      </c>
      <c r="G1150" s="921">
        <f>INDEX('훈련비용 조정내역표'!$X$10:$X$60,MATCH(F1148,'훈련비용 조정내역표'!$B$10:$B$60,0),0)</f>
        <v>0</v>
      </c>
      <c r="H1150" s="934" t="s">
        <v>36</v>
      </c>
      <c r="I1150" s="926"/>
      <c r="J1150" s="935">
        <f>J1151+J1152+J1153+J1154</f>
        <v>0</v>
      </c>
      <c r="K1150" s="935"/>
      <c r="L1150" s="926" t="s">
        <v>36</v>
      </c>
      <c r="M1150" s="926"/>
      <c r="N1150" s="935">
        <f>N1151+N1152+N1153+N1154</f>
        <v>0</v>
      </c>
      <c r="O1150" s="935"/>
      <c r="P1150" s="373"/>
      <c r="Q1150" s="373"/>
      <c r="R1150" s="373"/>
      <c r="T1150" s="382"/>
    </row>
    <row r="1151" spans="1:20" ht="21.6" customHeight="1" x14ac:dyDescent="0.25">
      <c r="A1151" s="371" t="str">
        <f>F1148&amp;"훈련비금액"</f>
        <v>23훈련비금액</v>
      </c>
      <c r="B1151" s="915"/>
      <c r="C1151" s="917"/>
      <c r="D1151" s="918"/>
      <c r="E1151" s="915"/>
      <c r="F1151" s="917"/>
      <c r="G1151" s="921"/>
      <c r="H1151" s="929" t="s">
        <v>263</v>
      </c>
      <c r="I1151" s="932"/>
      <c r="J1151" s="936">
        <f>E1185</f>
        <v>0</v>
      </c>
      <c r="K1151" s="936"/>
      <c r="L1151" s="932" t="s">
        <v>263</v>
      </c>
      <c r="M1151" s="932"/>
      <c r="N1151" s="936">
        <f>L1185</f>
        <v>0</v>
      </c>
      <c r="O1151" s="936"/>
      <c r="P1151" s="373"/>
      <c r="Q1151" s="373"/>
      <c r="R1151" s="373"/>
      <c r="T1151" s="382"/>
    </row>
    <row r="1152" spans="1:20" ht="21.6" customHeight="1" x14ac:dyDescent="0.25">
      <c r="A1152" s="371" t="str">
        <f>F1148&amp;"숙식비"</f>
        <v>23숙식비</v>
      </c>
      <c r="B1152" s="926" t="s">
        <v>236</v>
      </c>
      <c r="C1152" s="926"/>
      <c r="D1152" s="926"/>
      <c r="E1152" s="926" t="s">
        <v>237</v>
      </c>
      <c r="F1152" s="926"/>
      <c r="G1152" s="927"/>
      <c r="H1152" s="928" t="s">
        <v>342</v>
      </c>
      <c r="I1152" s="384" t="s">
        <v>244</v>
      </c>
      <c r="J1152" s="923">
        <f>E1186</f>
        <v>0</v>
      </c>
      <c r="K1152" s="923"/>
      <c r="L1152" s="931" t="s">
        <v>342</v>
      </c>
      <c r="M1152" s="384" t="s">
        <v>244</v>
      </c>
      <c r="N1152" s="914">
        <f>L1186</f>
        <v>0</v>
      </c>
      <c r="O1152" s="914"/>
      <c r="P1152" s="373"/>
      <c r="Q1152" s="373"/>
      <c r="R1152" s="373"/>
      <c r="T1152" s="382"/>
    </row>
    <row r="1153" spans="1:20" ht="21.6" customHeight="1" x14ac:dyDescent="0.25">
      <c r="A1153" s="371" t="str">
        <f>F1148&amp;"식비"</f>
        <v>23식비</v>
      </c>
      <c r="B1153" s="915">
        <f>INDEX('훈련비용 조정내역표'!$M$10:$M$60,MATCH(F1148,'훈련비용 조정내역표'!$B$10:$B$60,0),0)</f>
        <v>0</v>
      </c>
      <c r="C1153" s="917" t="str">
        <f>IF(B1153=D1153,"◯ 적합","◯ 변경")</f>
        <v>◯ 적합</v>
      </c>
      <c r="D1153" s="918">
        <f>INDEX('훈련비용 조정내역표'!$W$10:$W$60,MATCH(F1148,'훈련비용 조정내역표'!$B$10:$B$60,0),0)</f>
        <v>0</v>
      </c>
      <c r="E1153" s="920">
        <f>INDEX('훈련비용 조정내역표'!$J$10:$J$60,MATCH(F1148,'훈련비용 조정내역표'!$B$10:$B$60,0),0)</f>
        <v>0</v>
      </c>
      <c r="F1153" s="917" t="str">
        <f>IF(E1153=G1153,"◯ 적합","◯ 변경")</f>
        <v>◯ 적합</v>
      </c>
      <c r="G1153" s="921">
        <f>INDEX('훈련비용 조정내역표'!$K$10:$K$60,MATCH(F1148,'훈련비용 조정내역표'!$B$10:$B$60,0),0)</f>
        <v>0</v>
      </c>
      <c r="H1153" s="929"/>
      <c r="I1153" s="384" t="s">
        <v>199</v>
      </c>
      <c r="J1153" s="923">
        <f>E1187</f>
        <v>0</v>
      </c>
      <c r="K1153" s="923"/>
      <c r="L1153" s="932"/>
      <c r="M1153" s="384" t="s">
        <v>199</v>
      </c>
      <c r="N1153" s="914">
        <f>L1187</f>
        <v>0</v>
      </c>
      <c r="O1153" s="914"/>
      <c r="P1153" s="373"/>
      <c r="Q1153" s="373"/>
      <c r="R1153" s="373"/>
      <c r="T1153" s="382"/>
    </row>
    <row r="1154" spans="1:20" ht="21.6" customHeight="1" thickBot="1" x14ac:dyDescent="0.3">
      <c r="A1154" s="371" t="str">
        <f>F1148&amp;"수당 등"</f>
        <v>23수당 등</v>
      </c>
      <c r="B1154" s="916"/>
      <c r="C1154" s="917"/>
      <c r="D1154" s="919"/>
      <c r="E1154" s="916"/>
      <c r="F1154" s="917"/>
      <c r="G1154" s="922"/>
      <c r="H1154" s="930"/>
      <c r="I1154" s="385" t="s">
        <v>245</v>
      </c>
      <c r="J1154" s="924">
        <f>E1188</f>
        <v>0</v>
      </c>
      <c r="K1154" s="924"/>
      <c r="L1154" s="933"/>
      <c r="M1154" s="385" t="s">
        <v>245</v>
      </c>
      <c r="N1154" s="925">
        <f>L1188</f>
        <v>0</v>
      </c>
      <c r="O1154" s="925"/>
      <c r="P1154" s="373"/>
      <c r="Q1154" s="373"/>
      <c r="R1154" s="373"/>
      <c r="T1154" s="382"/>
    </row>
    <row r="1155" spans="1:20" ht="21.6" customHeight="1" thickTop="1" thickBot="1" x14ac:dyDescent="0.3">
      <c r="B1155" s="883" t="s">
        <v>238</v>
      </c>
      <c r="C1155" s="883"/>
      <c r="D1155" s="386">
        <f>INDEX('훈련비용 조정내역표'!$L$10:$L$60,MATCH(F1148,'훈련비용 조정내역표'!$B$10:$B$60,0),0)</f>
        <v>0</v>
      </c>
      <c r="E1155" s="883" t="s">
        <v>239</v>
      </c>
      <c r="F1155" s="883"/>
      <c r="G1155" s="387">
        <f>INDEX('훈련비용 조정내역표'!$V$10:$V$60,MATCH(F1148,'훈련비용 조정내역표'!$B$10:$B$60,0),0)</f>
        <v>0</v>
      </c>
      <c r="H1155" s="884" t="s">
        <v>240</v>
      </c>
      <c r="I1155" s="884"/>
      <c r="J1155" s="388" t="s">
        <v>241</v>
      </c>
      <c r="K1155" s="389"/>
      <c r="L1155" s="388" t="s">
        <v>242</v>
      </c>
      <c r="M1155" s="390"/>
      <c r="N1155" s="885"/>
      <c r="O1155" s="885"/>
      <c r="P1155" s="373"/>
      <c r="Q1155" s="373"/>
      <c r="R1155" s="373"/>
      <c r="T1155" s="382"/>
    </row>
    <row r="1156" spans="1:20" ht="21.6" customHeight="1" thickTop="1" x14ac:dyDescent="0.25">
      <c r="B1156" s="886" t="s">
        <v>174</v>
      </c>
      <c r="C1156" s="889" t="s">
        <v>175</v>
      </c>
      <c r="D1156" s="890"/>
      <c r="E1156" s="895" t="s">
        <v>251</v>
      </c>
      <c r="F1156" s="896"/>
      <c r="G1156" s="896"/>
      <c r="H1156" s="896"/>
      <c r="I1156" s="897" t="s">
        <v>252</v>
      </c>
      <c r="J1156" s="898"/>
      <c r="K1156" s="899"/>
      <c r="L1156" s="906" t="s">
        <v>253</v>
      </c>
      <c r="M1156" s="907"/>
      <c r="N1156" s="907"/>
      <c r="O1156" s="908"/>
      <c r="P1156" s="382"/>
    </row>
    <row r="1157" spans="1:20" ht="21.6" customHeight="1" x14ac:dyDescent="0.25">
      <c r="B1157" s="887"/>
      <c r="C1157" s="891"/>
      <c r="D1157" s="892"/>
      <c r="E1157" s="909" t="s">
        <v>176</v>
      </c>
      <c r="F1157" s="911" t="s">
        <v>177</v>
      </c>
      <c r="G1157" s="912"/>
      <c r="H1157" s="913"/>
      <c r="I1157" s="900"/>
      <c r="J1157" s="901"/>
      <c r="K1157" s="902"/>
      <c r="L1157" s="909" t="s">
        <v>176</v>
      </c>
      <c r="M1157" s="911" t="s">
        <v>177</v>
      </c>
      <c r="N1157" s="912"/>
      <c r="O1157" s="913"/>
      <c r="P1157" s="382"/>
    </row>
    <row r="1158" spans="1:20" ht="21.6" customHeight="1" x14ac:dyDescent="0.25">
      <c r="B1158" s="888"/>
      <c r="C1158" s="893"/>
      <c r="D1158" s="894"/>
      <c r="E1158" s="910"/>
      <c r="F1158" s="392" t="s">
        <v>134</v>
      </c>
      <c r="G1158" s="392" t="s">
        <v>195</v>
      </c>
      <c r="H1158" s="392" t="s">
        <v>136</v>
      </c>
      <c r="I1158" s="903"/>
      <c r="J1158" s="904"/>
      <c r="K1158" s="905"/>
      <c r="L1158" s="910"/>
      <c r="M1158" s="392" t="s">
        <v>134</v>
      </c>
      <c r="N1158" s="392" t="s">
        <v>195</v>
      </c>
      <c r="O1158" s="392" t="s">
        <v>136</v>
      </c>
      <c r="P1158" s="382"/>
    </row>
    <row r="1159" spans="1:20" ht="18.600000000000001" customHeight="1" x14ac:dyDescent="0.25">
      <c r="A1159" s="451" t="s">
        <v>114</v>
      </c>
      <c r="B1159" s="393" t="s">
        <v>114</v>
      </c>
      <c r="C1159" s="880" t="s">
        <v>180</v>
      </c>
      <c r="D1159" s="878"/>
      <c r="E1159" s="613">
        <f>F1159*G1159*H1159</f>
        <v>0</v>
      </c>
      <c r="F1159" s="395"/>
      <c r="G1159" s="395"/>
      <c r="H1159" s="394">
        <f>B1150</f>
        <v>0</v>
      </c>
      <c r="I1159" s="396">
        <f>L1159-E1159</f>
        <v>0</v>
      </c>
      <c r="J1159" s="397"/>
      <c r="K1159" s="398"/>
      <c r="L1159" s="613">
        <f>M1159*N1159*O1159</f>
        <v>0</v>
      </c>
      <c r="M1159" s="399"/>
      <c r="N1159" s="399"/>
      <c r="O1159" s="394">
        <f>D1150</f>
        <v>0</v>
      </c>
      <c r="P1159" s="382"/>
    </row>
    <row r="1160" spans="1:20" ht="18.600000000000001" customHeight="1" x14ac:dyDescent="0.25">
      <c r="A1160" s="451" t="s">
        <v>164</v>
      </c>
      <c r="B1160" s="881" t="s">
        <v>164</v>
      </c>
      <c r="C1160" s="876" t="s">
        <v>178</v>
      </c>
      <c r="D1160" s="877"/>
      <c r="E1160" s="400">
        <f>SUM(E1161:E1164)</f>
        <v>0</v>
      </c>
      <c r="F1160" s="401"/>
      <c r="G1160" s="402"/>
      <c r="H1160" s="402"/>
      <c r="I1160" s="396"/>
      <c r="J1160" s="403"/>
      <c r="K1160" s="404"/>
      <c r="L1160" s="400">
        <f>SUM(L1161:L1164)</f>
        <v>0</v>
      </c>
      <c r="M1160" s="401"/>
      <c r="N1160" s="402"/>
      <c r="O1160" s="402"/>
      <c r="P1160" s="382"/>
    </row>
    <row r="1161" spans="1:20" ht="18.600000000000001" customHeight="1" x14ac:dyDescent="0.25">
      <c r="A1161" s="451"/>
      <c r="B1161" s="881"/>
      <c r="C1161" s="874" t="s">
        <v>181</v>
      </c>
      <c r="D1161" s="882"/>
      <c r="E1161" s="394">
        <f t="shared" ref="E1161:E1164" si="417">F1161*G1161*H1161</f>
        <v>0</v>
      </c>
      <c r="F1161" s="395"/>
      <c r="G1161" s="395"/>
      <c r="H1161" s="394">
        <f>H1159</f>
        <v>0</v>
      </c>
      <c r="I1161" s="396">
        <f t="shared" ref="I1161:I1165" si="418">L1161-E1161</f>
        <v>0</v>
      </c>
      <c r="J1161" s="397"/>
      <c r="K1161" s="398"/>
      <c r="L1161" s="394">
        <f t="shared" ref="L1161:L1165" si="419">M1161*N1161*O1161</f>
        <v>0</v>
      </c>
      <c r="M1161" s="399"/>
      <c r="N1161" s="399"/>
      <c r="O1161" s="394">
        <f>O1159</f>
        <v>0</v>
      </c>
      <c r="P1161" s="382"/>
    </row>
    <row r="1162" spans="1:20" ht="18.600000000000001" customHeight="1" x14ac:dyDescent="0.25">
      <c r="A1162" s="451"/>
      <c r="B1162" s="881"/>
      <c r="C1162" s="874" t="s">
        <v>181</v>
      </c>
      <c r="D1162" s="882"/>
      <c r="E1162" s="394">
        <f t="shared" si="417"/>
        <v>0</v>
      </c>
      <c r="F1162" s="395"/>
      <c r="G1162" s="395"/>
      <c r="H1162" s="394">
        <f>H1159</f>
        <v>0</v>
      </c>
      <c r="I1162" s="396">
        <f t="shared" si="418"/>
        <v>0</v>
      </c>
      <c r="J1162" s="397"/>
      <c r="K1162" s="398"/>
      <c r="L1162" s="394">
        <f t="shared" si="419"/>
        <v>0</v>
      </c>
      <c r="M1162" s="399"/>
      <c r="N1162" s="399"/>
      <c r="O1162" s="394">
        <f>O1159</f>
        <v>0</v>
      </c>
      <c r="P1162" s="382"/>
    </row>
    <row r="1163" spans="1:20" ht="18.600000000000001" customHeight="1" x14ac:dyDescent="0.25">
      <c r="A1163" s="451"/>
      <c r="B1163" s="881"/>
      <c r="C1163" s="874" t="s">
        <v>182</v>
      </c>
      <c r="D1163" s="867"/>
      <c r="E1163" s="394">
        <f t="shared" si="417"/>
        <v>0</v>
      </c>
      <c r="F1163" s="395"/>
      <c r="G1163" s="395"/>
      <c r="H1163" s="394">
        <f>H1159</f>
        <v>0</v>
      </c>
      <c r="I1163" s="396">
        <f t="shared" si="418"/>
        <v>0</v>
      </c>
      <c r="J1163" s="397"/>
      <c r="K1163" s="398"/>
      <c r="L1163" s="394">
        <f t="shared" si="419"/>
        <v>0</v>
      </c>
      <c r="M1163" s="399"/>
      <c r="N1163" s="399"/>
      <c r="O1163" s="394">
        <f>O1159</f>
        <v>0</v>
      </c>
      <c r="P1163" s="382"/>
    </row>
    <row r="1164" spans="1:20" ht="18.600000000000001" customHeight="1" x14ac:dyDescent="0.25">
      <c r="A1164" s="451"/>
      <c r="B1164" s="881"/>
      <c r="C1164" s="874" t="s">
        <v>182</v>
      </c>
      <c r="D1164" s="867"/>
      <c r="E1164" s="394">
        <f t="shared" si="417"/>
        <v>0</v>
      </c>
      <c r="F1164" s="395"/>
      <c r="G1164" s="395"/>
      <c r="H1164" s="394">
        <f>H1159</f>
        <v>0</v>
      </c>
      <c r="I1164" s="396">
        <f t="shared" si="418"/>
        <v>0</v>
      </c>
      <c r="J1164" s="397"/>
      <c r="K1164" s="398"/>
      <c r="L1164" s="394">
        <f t="shared" si="419"/>
        <v>0</v>
      </c>
      <c r="M1164" s="399"/>
      <c r="N1164" s="399"/>
      <c r="O1164" s="394">
        <f>O1159</f>
        <v>0</v>
      </c>
      <c r="P1164" s="382"/>
    </row>
    <row r="1165" spans="1:20" ht="18.600000000000001" customHeight="1" x14ac:dyDescent="0.25">
      <c r="A1165" s="451" t="s">
        <v>165</v>
      </c>
      <c r="B1165" s="405" t="s">
        <v>165</v>
      </c>
      <c r="C1165" s="874" t="s">
        <v>183</v>
      </c>
      <c r="D1165" s="867"/>
      <c r="E1165" s="394">
        <f>F1165*G1165*H1165</f>
        <v>0</v>
      </c>
      <c r="F1165" s="395"/>
      <c r="G1165" s="395"/>
      <c r="H1165" s="394">
        <f>H1159</f>
        <v>0</v>
      </c>
      <c r="I1165" s="396">
        <f t="shared" si="418"/>
        <v>0</v>
      </c>
      <c r="J1165" s="397"/>
      <c r="K1165" s="398"/>
      <c r="L1165" s="394">
        <f t="shared" si="419"/>
        <v>0</v>
      </c>
      <c r="M1165" s="399"/>
      <c r="N1165" s="399"/>
      <c r="O1165" s="394">
        <f>O1159</f>
        <v>0</v>
      </c>
      <c r="P1165" s="382"/>
    </row>
    <row r="1166" spans="1:20" ht="18.600000000000001" customHeight="1" x14ac:dyDescent="0.25">
      <c r="A1166" s="451" t="s">
        <v>166</v>
      </c>
      <c r="B1166" s="875" t="s">
        <v>166</v>
      </c>
      <c r="C1166" s="876" t="s">
        <v>178</v>
      </c>
      <c r="D1166" s="877"/>
      <c r="E1166" s="400">
        <f>SUM(E1167:E1169)</f>
        <v>0</v>
      </c>
      <c r="F1166" s="401"/>
      <c r="G1166" s="402"/>
      <c r="H1166" s="402"/>
      <c r="I1166" s="406"/>
      <c r="J1166" s="403"/>
      <c r="K1166" s="404"/>
      <c r="L1166" s="400">
        <f>SUM(L1167:L1169)</f>
        <v>0</v>
      </c>
      <c r="M1166" s="401"/>
      <c r="N1166" s="402"/>
      <c r="O1166" s="402"/>
      <c r="P1166" s="382"/>
    </row>
    <row r="1167" spans="1:20" ht="18.600000000000001" customHeight="1" x14ac:dyDescent="0.25">
      <c r="A1167" s="451"/>
      <c r="B1167" s="879"/>
      <c r="C1167" s="866" t="s">
        <v>184</v>
      </c>
      <c r="D1167" s="867"/>
      <c r="E1167" s="394">
        <f>F1167*G1167*H1167</f>
        <v>0</v>
      </c>
      <c r="F1167" s="395"/>
      <c r="G1167" s="395"/>
      <c r="H1167" s="394">
        <f>H1159</f>
        <v>0</v>
      </c>
      <c r="I1167" s="396">
        <f t="shared" ref="I1167:I1170" si="420">L1167-E1167</f>
        <v>0</v>
      </c>
      <c r="J1167" s="397"/>
      <c r="K1167" s="398"/>
      <c r="L1167" s="394">
        <f t="shared" ref="L1167:L1170" si="421">M1167*N1167*O1167</f>
        <v>0</v>
      </c>
      <c r="M1167" s="399"/>
      <c r="N1167" s="399"/>
      <c r="O1167" s="394">
        <f>O1159</f>
        <v>0</v>
      </c>
      <c r="P1167" s="382"/>
    </row>
    <row r="1168" spans="1:20" ht="18.600000000000001" customHeight="1" x14ac:dyDescent="0.25">
      <c r="A1168" s="451"/>
      <c r="B1168" s="879"/>
      <c r="C1168" s="866" t="s">
        <v>185</v>
      </c>
      <c r="D1168" s="867"/>
      <c r="E1168" s="394">
        <f t="shared" ref="E1168:E1169" si="422">F1168*G1168*H1168</f>
        <v>0</v>
      </c>
      <c r="F1168" s="395"/>
      <c r="G1168" s="395"/>
      <c r="H1168" s="394">
        <f>H1159</f>
        <v>0</v>
      </c>
      <c r="I1168" s="396">
        <f t="shared" si="420"/>
        <v>0</v>
      </c>
      <c r="J1168" s="397"/>
      <c r="K1168" s="398"/>
      <c r="L1168" s="394">
        <f t="shared" si="421"/>
        <v>0</v>
      </c>
      <c r="M1168" s="399"/>
      <c r="N1168" s="399"/>
      <c r="O1168" s="394">
        <f>O1159</f>
        <v>0</v>
      </c>
      <c r="P1168" s="382"/>
    </row>
    <row r="1169" spans="1:17" ht="18.600000000000001" customHeight="1" x14ac:dyDescent="0.25">
      <c r="A1169" s="451"/>
      <c r="B1169" s="879"/>
      <c r="C1169" s="866" t="s">
        <v>179</v>
      </c>
      <c r="D1169" s="867"/>
      <c r="E1169" s="394">
        <f t="shared" si="422"/>
        <v>0</v>
      </c>
      <c r="F1169" s="395"/>
      <c r="G1169" s="395"/>
      <c r="H1169" s="394">
        <f>H1159</f>
        <v>0</v>
      </c>
      <c r="I1169" s="396">
        <f t="shared" si="420"/>
        <v>0</v>
      </c>
      <c r="J1169" s="397"/>
      <c r="K1169" s="398"/>
      <c r="L1169" s="394">
        <f t="shared" si="421"/>
        <v>0</v>
      </c>
      <c r="M1169" s="399"/>
      <c r="N1169" s="399"/>
      <c r="O1169" s="394">
        <f>O1159</f>
        <v>0</v>
      </c>
      <c r="P1169" s="382"/>
    </row>
    <row r="1170" spans="1:17" ht="18.600000000000001" customHeight="1" x14ac:dyDescent="0.25">
      <c r="A1170" s="451" t="s">
        <v>167</v>
      </c>
      <c r="B1170" s="407" t="s">
        <v>167</v>
      </c>
      <c r="C1170" s="874" t="s">
        <v>186</v>
      </c>
      <c r="D1170" s="867"/>
      <c r="E1170" s="394">
        <f>F1170*G1170*H1170</f>
        <v>0</v>
      </c>
      <c r="F1170" s="395"/>
      <c r="G1170" s="395"/>
      <c r="H1170" s="394">
        <f>H1159</f>
        <v>0</v>
      </c>
      <c r="I1170" s="396">
        <f t="shared" si="420"/>
        <v>0</v>
      </c>
      <c r="J1170" s="397"/>
      <c r="K1170" s="398"/>
      <c r="L1170" s="394">
        <f t="shared" si="421"/>
        <v>0</v>
      </c>
      <c r="M1170" s="399"/>
      <c r="N1170" s="399"/>
      <c r="O1170" s="394">
        <f>O1159</f>
        <v>0</v>
      </c>
      <c r="P1170" s="382"/>
    </row>
    <row r="1171" spans="1:17" ht="18.600000000000001" customHeight="1" x14ac:dyDescent="0.25">
      <c r="A1171" s="451" t="s">
        <v>168</v>
      </c>
      <c r="B1171" s="875" t="s">
        <v>168</v>
      </c>
      <c r="C1171" s="876" t="s">
        <v>178</v>
      </c>
      <c r="D1171" s="877"/>
      <c r="E1171" s="400">
        <f>SUM(E1172:E1174)</f>
        <v>0</v>
      </c>
      <c r="F1171" s="401"/>
      <c r="G1171" s="402"/>
      <c r="H1171" s="402"/>
      <c r="I1171" s="406"/>
      <c r="J1171" s="403"/>
      <c r="K1171" s="404"/>
      <c r="L1171" s="400">
        <f>SUM(L1172:L1174)</f>
        <v>0</v>
      </c>
      <c r="M1171" s="401"/>
      <c r="N1171" s="402"/>
      <c r="O1171" s="402"/>
      <c r="P1171" s="382"/>
    </row>
    <row r="1172" spans="1:17" ht="18.600000000000001" customHeight="1" x14ac:dyDescent="0.25">
      <c r="A1172" s="451"/>
      <c r="B1172" s="875"/>
      <c r="C1172" s="866" t="s">
        <v>187</v>
      </c>
      <c r="D1172" s="867"/>
      <c r="E1172" s="394">
        <f t="shared" ref="E1172:E1174" si="423">F1172*G1172*H1172</f>
        <v>0</v>
      </c>
      <c r="F1172" s="395"/>
      <c r="G1172" s="395"/>
      <c r="H1172" s="394">
        <f>H1159</f>
        <v>0</v>
      </c>
      <c r="I1172" s="396">
        <f t="shared" ref="I1172:I1175" si="424">L1172-E1172</f>
        <v>0</v>
      </c>
      <c r="J1172" s="397"/>
      <c r="K1172" s="398"/>
      <c r="L1172" s="394">
        <f t="shared" ref="L1172:L1175" si="425">M1172*N1172*O1172</f>
        <v>0</v>
      </c>
      <c r="M1172" s="399"/>
      <c r="N1172" s="399"/>
      <c r="O1172" s="394">
        <f>O1159</f>
        <v>0</v>
      </c>
      <c r="P1172" s="382"/>
    </row>
    <row r="1173" spans="1:17" ht="18.600000000000001" customHeight="1" x14ac:dyDescent="0.25">
      <c r="A1173" s="451"/>
      <c r="B1173" s="875"/>
      <c r="C1173" s="866" t="s">
        <v>188</v>
      </c>
      <c r="D1173" s="867"/>
      <c r="E1173" s="394">
        <f t="shared" si="423"/>
        <v>0</v>
      </c>
      <c r="F1173" s="395"/>
      <c r="G1173" s="395"/>
      <c r="H1173" s="394">
        <f>H1159</f>
        <v>0</v>
      </c>
      <c r="I1173" s="396">
        <f t="shared" si="424"/>
        <v>0</v>
      </c>
      <c r="J1173" s="397"/>
      <c r="K1173" s="398"/>
      <c r="L1173" s="394">
        <f t="shared" si="425"/>
        <v>0</v>
      </c>
      <c r="M1173" s="399"/>
      <c r="N1173" s="399"/>
      <c r="O1173" s="394">
        <f>O1159</f>
        <v>0</v>
      </c>
      <c r="P1173" s="382"/>
    </row>
    <row r="1174" spans="1:17" ht="18.600000000000001" customHeight="1" x14ac:dyDescent="0.25">
      <c r="A1174" s="451"/>
      <c r="B1174" s="875"/>
      <c r="C1174" s="866" t="s">
        <v>179</v>
      </c>
      <c r="D1174" s="867"/>
      <c r="E1174" s="394">
        <f t="shared" si="423"/>
        <v>0</v>
      </c>
      <c r="F1174" s="395"/>
      <c r="G1174" s="395"/>
      <c r="H1174" s="394">
        <f>H1159</f>
        <v>0</v>
      </c>
      <c r="I1174" s="396">
        <f t="shared" si="424"/>
        <v>0</v>
      </c>
      <c r="J1174" s="397"/>
      <c r="K1174" s="398"/>
      <c r="L1174" s="394">
        <f t="shared" si="425"/>
        <v>0</v>
      </c>
      <c r="M1174" s="399"/>
      <c r="N1174" s="399"/>
      <c r="O1174" s="394">
        <f>O1159</f>
        <v>0</v>
      </c>
      <c r="P1174" s="382"/>
    </row>
    <row r="1175" spans="1:17" ht="18.600000000000001" customHeight="1" x14ac:dyDescent="0.25">
      <c r="A1175" s="451" t="s">
        <v>169</v>
      </c>
      <c r="B1175" s="405" t="s">
        <v>169</v>
      </c>
      <c r="C1175" s="874" t="s">
        <v>189</v>
      </c>
      <c r="D1175" s="867"/>
      <c r="E1175" s="394">
        <f>F1175*G1175*H1175</f>
        <v>0</v>
      </c>
      <c r="F1175" s="395"/>
      <c r="G1175" s="395"/>
      <c r="H1175" s="394">
        <f>H1159</f>
        <v>0</v>
      </c>
      <c r="I1175" s="396">
        <f t="shared" si="424"/>
        <v>0</v>
      </c>
      <c r="J1175" s="397"/>
      <c r="K1175" s="398"/>
      <c r="L1175" s="394">
        <f t="shared" si="425"/>
        <v>0</v>
      </c>
      <c r="M1175" s="399"/>
      <c r="N1175" s="399"/>
      <c r="O1175" s="394">
        <f>O1159</f>
        <v>0</v>
      </c>
      <c r="P1175" s="382"/>
    </row>
    <row r="1176" spans="1:17" ht="18.600000000000001" customHeight="1" x14ac:dyDescent="0.25">
      <c r="A1176" s="451" t="s">
        <v>170</v>
      </c>
      <c r="B1176" s="875" t="s">
        <v>170</v>
      </c>
      <c r="C1176" s="876" t="s">
        <v>178</v>
      </c>
      <c r="D1176" s="877"/>
      <c r="E1176" s="400">
        <f>SUM(E1177:E1178)</f>
        <v>0</v>
      </c>
      <c r="F1176" s="401"/>
      <c r="G1176" s="402"/>
      <c r="H1176" s="402"/>
      <c r="I1176" s="406"/>
      <c r="J1176" s="403"/>
      <c r="K1176" s="404"/>
      <c r="L1176" s="400">
        <f>SUM(L1177:L1178)</f>
        <v>0</v>
      </c>
      <c r="M1176" s="401"/>
      <c r="N1176" s="402"/>
      <c r="O1176" s="402"/>
      <c r="P1176" s="382"/>
    </row>
    <row r="1177" spans="1:17" ht="18.600000000000001" customHeight="1" x14ac:dyDescent="0.25">
      <c r="A1177" s="451"/>
      <c r="B1177" s="878"/>
      <c r="C1177" s="874" t="s">
        <v>170</v>
      </c>
      <c r="D1177" s="867"/>
      <c r="E1177" s="394">
        <f t="shared" ref="E1177" si="426">F1177*G1177*H1177</f>
        <v>0</v>
      </c>
      <c r="F1177" s="395"/>
      <c r="G1177" s="395"/>
      <c r="H1177" s="394">
        <f>H1159</f>
        <v>0</v>
      </c>
      <c r="I1177" s="396">
        <f t="shared" ref="I1177:I1179" si="427">L1177-E1177</f>
        <v>0</v>
      </c>
      <c r="J1177" s="397"/>
      <c r="K1177" s="398"/>
      <c r="L1177" s="394">
        <f t="shared" ref="L1177:L1179" si="428">M1177*N1177*O1177</f>
        <v>0</v>
      </c>
      <c r="M1177" s="399"/>
      <c r="N1177" s="399"/>
      <c r="O1177" s="394">
        <f>O1159</f>
        <v>0</v>
      </c>
      <c r="P1177" s="382"/>
    </row>
    <row r="1178" spans="1:17" ht="18.600000000000001" customHeight="1" x14ac:dyDescent="0.25">
      <c r="A1178" s="451"/>
      <c r="B1178" s="878"/>
      <c r="C1178" s="874" t="s">
        <v>190</v>
      </c>
      <c r="D1178" s="867"/>
      <c r="E1178" s="394">
        <f>F1178*G1178*H1178</f>
        <v>0</v>
      </c>
      <c r="F1178" s="395"/>
      <c r="G1178" s="395"/>
      <c r="H1178" s="394">
        <f>H1159</f>
        <v>0</v>
      </c>
      <c r="I1178" s="396">
        <f t="shared" si="427"/>
        <v>0</v>
      </c>
      <c r="J1178" s="397"/>
      <c r="K1178" s="398"/>
      <c r="L1178" s="394">
        <f t="shared" si="428"/>
        <v>0</v>
      </c>
      <c r="M1178" s="399"/>
      <c r="N1178" s="399"/>
      <c r="O1178" s="394">
        <f>O1159</f>
        <v>0</v>
      </c>
      <c r="P1178" s="382"/>
    </row>
    <row r="1179" spans="1:17" ht="18.600000000000001" customHeight="1" x14ac:dyDescent="0.25">
      <c r="A1179" s="451" t="s">
        <v>171</v>
      </c>
      <c r="B1179" s="405" t="s">
        <v>171</v>
      </c>
      <c r="C1179" s="874" t="s">
        <v>191</v>
      </c>
      <c r="D1179" s="867"/>
      <c r="E1179" s="394">
        <f>F1179*G1179*H1179</f>
        <v>0</v>
      </c>
      <c r="F1179" s="395"/>
      <c r="G1179" s="395"/>
      <c r="H1179" s="394">
        <f>H1159</f>
        <v>0</v>
      </c>
      <c r="I1179" s="396">
        <f t="shared" si="427"/>
        <v>0</v>
      </c>
      <c r="J1179" s="397"/>
      <c r="K1179" s="398"/>
      <c r="L1179" s="394">
        <f t="shared" si="428"/>
        <v>0</v>
      </c>
      <c r="M1179" s="399"/>
      <c r="N1179" s="399"/>
      <c r="O1179" s="394">
        <f>O1159</f>
        <v>0</v>
      </c>
      <c r="P1179" s="382"/>
      <c r="Q1179" s="371" t="s">
        <v>256</v>
      </c>
    </row>
    <row r="1180" spans="1:17" ht="18.600000000000001" customHeight="1" x14ac:dyDescent="0.25">
      <c r="A1180" s="451" t="s">
        <v>172</v>
      </c>
      <c r="B1180" s="875" t="s">
        <v>172</v>
      </c>
      <c r="C1180" s="876" t="s">
        <v>178</v>
      </c>
      <c r="D1180" s="877"/>
      <c r="E1180" s="400">
        <f>SUM(E1181:E1183)</f>
        <v>0</v>
      </c>
      <c r="F1180" s="401"/>
      <c r="G1180" s="402"/>
      <c r="H1180" s="402"/>
      <c r="I1180" s="406"/>
      <c r="J1180" s="403"/>
      <c r="K1180" s="404"/>
      <c r="L1180" s="400">
        <f>SUM(L1181:L1183)</f>
        <v>0</v>
      </c>
      <c r="M1180" s="401"/>
      <c r="N1180" s="402"/>
      <c r="O1180" s="402"/>
      <c r="P1180" s="382"/>
    </row>
    <row r="1181" spans="1:17" ht="18.600000000000001" customHeight="1" x14ac:dyDescent="0.25">
      <c r="A1181" s="451"/>
      <c r="B1181" s="875"/>
      <c r="C1181" s="866" t="s">
        <v>192</v>
      </c>
      <c r="D1181" s="867"/>
      <c r="E1181" s="394">
        <f t="shared" ref="E1181:E1183" si="429">F1181*G1181*H1181</f>
        <v>0</v>
      </c>
      <c r="F1181" s="395"/>
      <c r="G1181" s="395"/>
      <c r="H1181" s="394">
        <f>H1159</f>
        <v>0</v>
      </c>
      <c r="I1181" s="396">
        <f t="shared" ref="I1181:I1184" si="430">L1181-E1181</f>
        <v>0</v>
      </c>
      <c r="J1181" s="397"/>
      <c r="K1181" s="398"/>
      <c r="L1181" s="394">
        <f t="shared" ref="L1181:L1184" si="431">M1181*N1181*O1181</f>
        <v>0</v>
      </c>
      <c r="M1181" s="399"/>
      <c r="N1181" s="399"/>
      <c r="O1181" s="394">
        <f>O1159</f>
        <v>0</v>
      </c>
      <c r="P1181" s="382"/>
    </row>
    <row r="1182" spans="1:17" ht="18.600000000000001" customHeight="1" x14ac:dyDescent="0.25">
      <c r="A1182" s="451"/>
      <c r="B1182" s="875"/>
      <c r="C1182" s="866" t="s">
        <v>193</v>
      </c>
      <c r="D1182" s="867"/>
      <c r="E1182" s="394">
        <f t="shared" si="429"/>
        <v>0</v>
      </c>
      <c r="F1182" s="395"/>
      <c r="G1182" s="395"/>
      <c r="H1182" s="394">
        <f>H1159</f>
        <v>0</v>
      </c>
      <c r="I1182" s="396">
        <f t="shared" si="430"/>
        <v>0</v>
      </c>
      <c r="J1182" s="397"/>
      <c r="K1182" s="398"/>
      <c r="L1182" s="394">
        <f t="shared" si="431"/>
        <v>0</v>
      </c>
      <c r="M1182" s="399"/>
      <c r="N1182" s="399"/>
      <c r="O1182" s="394">
        <f>O1159</f>
        <v>0</v>
      </c>
      <c r="P1182" s="382"/>
    </row>
    <row r="1183" spans="1:17" ht="18.600000000000001" customHeight="1" x14ac:dyDescent="0.25">
      <c r="A1183" s="451"/>
      <c r="B1183" s="875"/>
      <c r="C1183" s="866" t="s">
        <v>179</v>
      </c>
      <c r="D1183" s="867"/>
      <c r="E1183" s="394">
        <f t="shared" si="429"/>
        <v>0</v>
      </c>
      <c r="F1183" s="395"/>
      <c r="G1183" s="395"/>
      <c r="H1183" s="394">
        <f>H1159</f>
        <v>0</v>
      </c>
      <c r="I1183" s="396">
        <f t="shared" si="430"/>
        <v>0</v>
      </c>
      <c r="J1183" s="397"/>
      <c r="K1183" s="398"/>
      <c r="L1183" s="394">
        <f t="shared" si="431"/>
        <v>0</v>
      </c>
      <c r="M1183" s="399"/>
      <c r="N1183" s="399"/>
      <c r="O1183" s="394">
        <f>O1159</f>
        <v>0</v>
      </c>
      <c r="P1183" s="382"/>
    </row>
    <row r="1184" spans="1:17" ht="18.600000000000001" customHeight="1" x14ac:dyDescent="0.25">
      <c r="A1184" s="451" t="s">
        <v>173</v>
      </c>
      <c r="B1184" s="405" t="s">
        <v>173</v>
      </c>
      <c r="C1184" s="866" t="s">
        <v>194</v>
      </c>
      <c r="D1184" s="867"/>
      <c r="E1184" s="394">
        <f>F1184*G1184*H1184</f>
        <v>0</v>
      </c>
      <c r="F1184" s="395"/>
      <c r="G1184" s="395"/>
      <c r="H1184" s="394">
        <f>H1159</f>
        <v>0</v>
      </c>
      <c r="I1184" s="396">
        <f t="shared" si="430"/>
        <v>0</v>
      </c>
      <c r="J1184" s="397"/>
      <c r="K1184" s="398"/>
      <c r="L1184" s="394">
        <f t="shared" si="431"/>
        <v>0</v>
      </c>
      <c r="M1184" s="399"/>
      <c r="N1184" s="399"/>
      <c r="O1184" s="394">
        <f>O1159</f>
        <v>0</v>
      </c>
      <c r="P1184" s="382"/>
    </row>
    <row r="1185" spans="2:18" s="415" customFormat="1" ht="18.600000000000001" customHeight="1" x14ac:dyDescent="0.25">
      <c r="B1185" s="868" t="s">
        <v>196</v>
      </c>
      <c r="C1185" s="869"/>
      <c r="D1185" s="870"/>
      <c r="E1185" s="408">
        <f>SUM(E1159,E1160,E1165,E1166,E1170,E1171,E1175,E1176,E1179,E1180,E1184)</f>
        <v>0</v>
      </c>
      <c r="F1185" s="401"/>
      <c r="G1185" s="409"/>
      <c r="H1185" s="410"/>
      <c r="I1185" s="411"/>
      <c r="J1185" s="412"/>
      <c r="K1185" s="413"/>
      <c r="L1185" s="408">
        <f>SUM(L1159,L1160,L1165,L1166,L1170,L1171,L1175,L1176,L1179,L1180,L1184)</f>
        <v>0</v>
      </c>
      <c r="M1185" s="401"/>
      <c r="N1185" s="409"/>
      <c r="O1185" s="410"/>
      <c r="P1185" s="414"/>
    </row>
    <row r="1186" spans="2:18" ht="16.8" customHeight="1" outlineLevel="1" x14ac:dyDescent="0.25">
      <c r="B1186" s="871" t="s">
        <v>264</v>
      </c>
      <c r="C1186" s="872" t="s">
        <v>201</v>
      </c>
      <c r="D1186" s="873"/>
      <c r="E1186" s="416">
        <f t="shared" ref="E1186" si="432">F1186*G1186*H1186</f>
        <v>0</v>
      </c>
      <c r="F1186" s="417"/>
      <c r="G1186" s="417"/>
      <c r="H1186" s="394">
        <f>H1159</f>
        <v>0</v>
      </c>
      <c r="I1186" s="396">
        <f t="shared" ref="I1186:I1188" si="433">L1186-E1186</f>
        <v>0</v>
      </c>
      <c r="J1186" s="397"/>
      <c r="K1186" s="398"/>
      <c r="L1186" s="394">
        <f t="shared" ref="L1186:L1188" si="434">M1186*N1186*O1186</f>
        <v>0</v>
      </c>
      <c r="M1186" s="399"/>
      <c r="N1186" s="399"/>
      <c r="O1186" s="394">
        <f>O1159</f>
        <v>0</v>
      </c>
      <c r="P1186" s="382"/>
    </row>
    <row r="1187" spans="2:18" ht="16.8" customHeight="1" outlineLevel="1" x14ac:dyDescent="0.25">
      <c r="B1187" s="871"/>
      <c r="C1187" s="872" t="s">
        <v>200</v>
      </c>
      <c r="D1187" s="873"/>
      <c r="E1187" s="416">
        <f>F1187*G1187*H1187</f>
        <v>0</v>
      </c>
      <c r="F1187" s="417"/>
      <c r="G1187" s="417"/>
      <c r="H1187" s="394">
        <f>H1159</f>
        <v>0</v>
      </c>
      <c r="I1187" s="396">
        <f t="shared" si="433"/>
        <v>0</v>
      </c>
      <c r="J1187" s="397"/>
      <c r="K1187" s="398"/>
      <c r="L1187" s="394">
        <f t="shared" si="434"/>
        <v>0</v>
      </c>
      <c r="M1187" s="399"/>
      <c r="N1187" s="399"/>
      <c r="O1187" s="394">
        <f>O1159</f>
        <v>0</v>
      </c>
      <c r="P1187" s="382"/>
    </row>
    <row r="1188" spans="2:18" ht="16.8" customHeight="1" outlineLevel="1" x14ac:dyDescent="0.25">
      <c r="B1188" s="871"/>
      <c r="C1188" s="872" t="s">
        <v>197</v>
      </c>
      <c r="D1188" s="873"/>
      <c r="E1188" s="416">
        <f t="shared" ref="E1188" si="435">F1188*G1188*H1188</f>
        <v>0</v>
      </c>
      <c r="F1188" s="417"/>
      <c r="G1188" s="417"/>
      <c r="H1188" s="394">
        <f>H1159</f>
        <v>0</v>
      </c>
      <c r="I1188" s="396">
        <f t="shared" si="433"/>
        <v>0</v>
      </c>
      <c r="J1188" s="397"/>
      <c r="K1188" s="398"/>
      <c r="L1188" s="394">
        <f t="shared" si="434"/>
        <v>0</v>
      </c>
      <c r="M1188" s="399"/>
      <c r="N1188" s="399"/>
      <c r="O1188" s="394">
        <f>O1159</f>
        <v>0</v>
      </c>
      <c r="P1188" s="382"/>
    </row>
    <row r="1189" spans="2:18" s="415" customFormat="1" ht="18.600000000000001" customHeight="1" outlineLevel="1" thickBot="1" x14ac:dyDescent="0.3">
      <c r="B1189" s="860" t="s">
        <v>265</v>
      </c>
      <c r="C1189" s="861"/>
      <c r="D1189" s="862"/>
      <c r="E1189" s="418">
        <f>SUM(E1186:E1188)</f>
        <v>0</v>
      </c>
      <c r="F1189" s="419"/>
      <c r="G1189" s="420"/>
      <c r="H1189" s="421"/>
      <c r="I1189" s="422"/>
      <c r="J1189" s="423"/>
      <c r="K1189" s="424"/>
      <c r="L1189" s="418">
        <f>SUM(L1186:L1188)</f>
        <v>0</v>
      </c>
      <c r="M1189" s="419"/>
      <c r="N1189" s="420"/>
      <c r="O1189" s="421"/>
      <c r="P1189" s="414"/>
    </row>
    <row r="1190" spans="2:18" ht="21" customHeight="1" thickBot="1" x14ac:dyDescent="0.3">
      <c r="B1190" s="863" t="s">
        <v>254</v>
      </c>
      <c r="C1190" s="864"/>
      <c r="D1190" s="865" t="s">
        <v>255</v>
      </c>
      <c r="E1190" s="857"/>
      <c r="F1190" s="857"/>
      <c r="G1190" s="857"/>
      <c r="H1190" s="857"/>
      <c r="I1190" s="857"/>
      <c r="J1190" s="857"/>
      <c r="K1190" s="857"/>
      <c r="L1190" s="858"/>
      <c r="M1190" s="858"/>
      <c r="N1190" s="858"/>
      <c r="O1190" s="859"/>
      <c r="P1190" s="382"/>
    </row>
    <row r="1191" spans="2:18" outlineLevel="1" x14ac:dyDescent="0.25">
      <c r="B1191" s="303" t="s">
        <v>266</v>
      </c>
      <c r="E1191" s="425">
        <f>(E1185-E1184)*0.05</f>
        <v>0</v>
      </c>
      <c r="F1191" s="303"/>
      <c r="G1191" s="303"/>
      <c r="H1191" s="426"/>
      <c r="L1191" s="425">
        <f>(L1185-L1184)*0.05</f>
        <v>0</v>
      </c>
      <c r="P1191" s="382"/>
    </row>
    <row r="1192" spans="2:18" outlineLevel="1" x14ac:dyDescent="0.25">
      <c r="B1192" s="303"/>
      <c r="E1192" s="427" t="str">
        <f>IF(E1184&lt;=E1191,"O.K","Review")</f>
        <v>O.K</v>
      </c>
      <c r="F1192" s="303"/>
      <c r="G1192" s="303"/>
      <c r="L1192" s="427" t="str">
        <f>IF(L1184&lt;=L1191,"O.K","Review")</f>
        <v>O.K</v>
      </c>
      <c r="P1192" s="382"/>
    </row>
    <row r="1193" spans="2:18" x14ac:dyDescent="0.25">
      <c r="B1193" s="303"/>
      <c r="E1193" s="427"/>
      <c r="F1193" s="303"/>
      <c r="G1193" s="303"/>
      <c r="L1193" s="427"/>
      <c r="P1193" s="382"/>
    </row>
    <row r="1194" spans="2:18" s="428" customFormat="1" ht="25.5" customHeight="1" outlineLevel="1" x14ac:dyDescent="0.25">
      <c r="B1194" s="429" t="str">
        <f>정부지원금!$B$29</f>
        <v>성명 :                  (서명)</v>
      </c>
      <c r="C1194" s="429"/>
      <c r="E1194" s="429" t="str">
        <f>정부지원금!$E$29</f>
        <v>성명 :                  (서명)</v>
      </c>
      <c r="F1194" s="430"/>
      <c r="H1194" s="429" t="str">
        <f>정부지원금!$G$29</f>
        <v>성명 :                  (서명)</v>
      </c>
      <c r="K1194" s="430" t="str">
        <f>정부지원금!$I$29</f>
        <v>성명 :                  (서명)</v>
      </c>
      <c r="N1194" s="430" t="str">
        <f>정부지원금!$K$29</f>
        <v>성명 :                  (서명)</v>
      </c>
      <c r="P1194" s="382"/>
    </row>
    <row r="1195" spans="2:18" s="428" customFormat="1" ht="25.5" customHeight="1" outlineLevel="1" x14ac:dyDescent="0.25">
      <c r="B1195" s="429" t="str">
        <f>정부지원금!$B$30</f>
        <v>성명 :                  (서명)</v>
      </c>
      <c r="C1195" s="429"/>
      <c r="E1195" s="429" t="str">
        <f>정부지원금!$E$30</f>
        <v>성명 :                  (서명)</v>
      </c>
      <c r="F1195" s="430"/>
      <c r="H1195" s="429" t="str">
        <f>정부지원금!$G$30</f>
        <v>성명 :                  (서명)</v>
      </c>
      <c r="K1195" s="430" t="str">
        <f>정부지원금!$I$30</f>
        <v>성명 :                  (서명)</v>
      </c>
      <c r="N1195" s="430" t="str">
        <f>정부지원금!$K$30</f>
        <v>성명 :                  (서명)</v>
      </c>
      <c r="P1195" s="382"/>
    </row>
    <row r="1197" spans="2:18" ht="43.5" customHeight="1" x14ac:dyDescent="0.25">
      <c r="B1197" s="372" t="s">
        <v>262</v>
      </c>
      <c r="C1197" s="373"/>
      <c r="D1197" s="373"/>
      <c r="E1197" s="373"/>
      <c r="F1197" s="373"/>
      <c r="G1197" s="373"/>
      <c r="H1197" s="373"/>
      <c r="I1197" s="373"/>
      <c r="J1197" s="373"/>
      <c r="K1197" s="373"/>
      <c r="L1197" s="373"/>
      <c r="M1197" s="373"/>
      <c r="N1197" s="373"/>
      <c r="O1197" s="373"/>
      <c r="P1197" s="373"/>
      <c r="Q1197" s="373"/>
      <c r="R1197" s="373"/>
    </row>
    <row r="1198" spans="2:18" ht="21.6" customHeight="1" x14ac:dyDescent="0.25">
      <c r="B1198" s="942" t="str">
        <f>INDEX('훈련비용 조정내역표'!$C$10:$C$60,MATCH(F1200,'훈련비용 조정내역표'!$B$10:$B$60,0),0)</f>
        <v>승인</v>
      </c>
      <c r="C1198" s="942"/>
      <c r="D1198" s="374"/>
      <c r="E1198" s="375"/>
      <c r="F1198" s="375"/>
      <c r="G1198" s="376"/>
      <c r="H1198" s="383" t="s">
        <v>247</v>
      </c>
      <c r="I1198" s="378">
        <f>INDEX('훈련비용 조정내역표'!$G$10:$G$60,MATCH(F1200,'훈련비용 조정내역표'!$B$10:$B$60,0),0)</f>
        <v>0</v>
      </c>
      <c r="J1198" s="383" t="s">
        <v>248</v>
      </c>
      <c r="K1198" s="605">
        <f>INT(IFERROR($J1203/($B1202*$E1202*$B1205),))</f>
        <v>0</v>
      </c>
      <c r="L1198" s="435" t="e">
        <f>K1198/$I1198</f>
        <v>#DIV/0!</v>
      </c>
      <c r="M1198" s="436" t="s">
        <v>249</v>
      </c>
      <c r="N1198" s="605">
        <f>INT(IFERROR($N1203/($D1202*$G1202*$D1205),))</f>
        <v>0</v>
      </c>
      <c r="O1198" s="435" t="e">
        <f>N1198/$I1198</f>
        <v>#DIV/0!</v>
      </c>
      <c r="P1198" s="373"/>
      <c r="Q1198" s="373"/>
      <c r="R1198" s="373"/>
    </row>
    <row r="1199" spans="2:18" ht="21.6" customHeight="1" x14ac:dyDescent="0.25">
      <c r="B1199" s="379" t="s">
        <v>229</v>
      </c>
      <c r="C1199" s="881" t="s">
        <v>230</v>
      </c>
      <c r="D1199" s="881"/>
      <c r="E1199" s="881"/>
      <c r="F1199" s="377" t="s">
        <v>231</v>
      </c>
      <c r="G1199" s="380" t="s">
        <v>233</v>
      </c>
      <c r="H1199" s="943" t="s">
        <v>250</v>
      </c>
      <c r="I1199" s="944"/>
      <c r="J1199" s="944"/>
      <c r="K1199" s="944"/>
      <c r="L1199" s="944"/>
      <c r="M1199" s="944"/>
      <c r="N1199" s="944"/>
      <c r="O1199" s="945"/>
      <c r="P1199" s="373"/>
      <c r="Q1199" s="373"/>
      <c r="R1199" s="373"/>
    </row>
    <row r="1200" spans="2:18" ht="21.6" customHeight="1" thickBot="1" x14ac:dyDescent="0.3">
      <c r="B1200" s="636" t="str">
        <f>일반사항!$E$6</f>
        <v>부산</v>
      </c>
      <c r="C1200" s="937">
        <f>일반사항!$E$7</f>
        <v>0</v>
      </c>
      <c r="D1200" s="937"/>
      <c r="E1200" s="937"/>
      <c r="F1200" s="665">
        <f>'훈련비용 조정내역표'!$B$33</f>
        <v>24</v>
      </c>
      <c r="G1200" s="381">
        <f>INDEX('훈련비용 조정내역표'!$H$10:$H$60,MATCH(F1200,'훈련비용 조정내역표'!$B$10:$B$60,0),0)</f>
        <v>0</v>
      </c>
      <c r="H1200" s="937">
        <f>INDEX('훈련비용 조정내역표'!$D$10:$D$60,MATCH(F1200,'훈련비용 조정내역표'!$B$10:$B$60,0),0)</f>
        <v>0</v>
      </c>
      <c r="I1200" s="937"/>
      <c r="J1200" s="937"/>
      <c r="K1200" s="937"/>
      <c r="L1200" s="434" t="str">
        <f>IF(E1202=G1202,"◯ 적합","◯ 변경")</f>
        <v>◯ 적합</v>
      </c>
      <c r="M1200" s="938">
        <f>INDEX('훈련비용 조정내역표'!$E$10:$E$60,MATCH(F1200,'훈련비용 조정내역표'!$B$10:$B$60,0),0)</f>
        <v>0</v>
      </c>
      <c r="N1200" s="938"/>
      <c r="O1200" s="938"/>
      <c r="P1200" s="373"/>
      <c r="Q1200" s="373"/>
      <c r="R1200" s="373"/>
    </row>
    <row r="1201" spans="1:20" ht="21.6" customHeight="1" thickTop="1" x14ac:dyDescent="0.25">
      <c r="B1201" s="939" t="s">
        <v>106</v>
      </c>
      <c r="C1201" s="939"/>
      <c r="D1201" s="939"/>
      <c r="E1201" s="939" t="s">
        <v>163</v>
      </c>
      <c r="F1201" s="939"/>
      <c r="G1201" s="940"/>
      <c r="H1201" s="941" t="s">
        <v>243</v>
      </c>
      <c r="I1201" s="939"/>
      <c r="J1201" s="939"/>
      <c r="K1201" s="939"/>
      <c r="L1201" s="939" t="s">
        <v>246</v>
      </c>
      <c r="M1201" s="939"/>
      <c r="N1201" s="939"/>
      <c r="O1201" s="939"/>
      <c r="P1201" s="373"/>
      <c r="Q1201" s="373"/>
      <c r="R1201" s="373"/>
      <c r="T1201" s="382"/>
    </row>
    <row r="1202" spans="1:20" ht="21.6" customHeight="1" x14ac:dyDescent="0.25">
      <c r="B1202" s="915">
        <f>INDEX('훈련비용 조정내역표'!$O$10:$O$60,MATCH(F1200,'훈련비용 조정내역표'!$B$10:$B$60,0),0)</f>
        <v>0</v>
      </c>
      <c r="C1202" s="917" t="str">
        <f>IF(B1202=D1202,"◯ 적합","◯ 변경")</f>
        <v>◯ 적합</v>
      </c>
      <c r="D1202" s="918">
        <f>INDEX('훈련비용 조정내역표'!$Y$10:$Y$60,MATCH(F1200,'훈련비용 조정내역표'!$B$10:$B$60,0),0)</f>
        <v>0</v>
      </c>
      <c r="E1202" s="915">
        <f>INDEX('훈련비용 조정내역표'!$N$10:$N$60,MATCH(F1200,'훈련비용 조정내역표'!$B$10:$B$60,0),0)</f>
        <v>0</v>
      </c>
      <c r="F1202" s="917" t="str">
        <f>IF(E1202=G1202,"◯ 적합","◯ 변경")</f>
        <v>◯ 적합</v>
      </c>
      <c r="G1202" s="921">
        <f>INDEX('훈련비용 조정내역표'!$X$10:$X$60,MATCH(F1200,'훈련비용 조정내역표'!$B$10:$B$60,0),0)</f>
        <v>0</v>
      </c>
      <c r="H1202" s="934" t="s">
        <v>36</v>
      </c>
      <c r="I1202" s="926"/>
      <c r="J1202" s="935">
        <f>J1203+J1204+J1205+J1206</f>
        <v>0</v>
      </c>
      <c r="K1202" s="935"/>
      <c r="L1202" s="926" t="s">
        <v>36</v>
      </c>
      <c r="M1202" s="926"/>
      <c r="N1202" s="935">
        <f>N1203+N1204+N1205+N1206</f>
        <v>0</v>
      </c>
      <c r="O1202" s="935"/>
      <c r="P1202" s="373"/>
      <c r="Q1202" s="373"/>
      <c r="R1202" s="373"/>
      <c r="T1202" s="382"/>
    </row>
    <row r="1203" spans="1:20" ht="21.6" customHeight="1" x14ac:dyDescent="0.25">
      <c r="A1203" s="371" t="str">
        <f>F1200&amp;"훈련비금액"</f>
        <v>24훈련비금액</v>
      </c>
      <c r="B1203" s="915"/>
      <c r="C1203" s="917"/>
      <c r="D1203" s="918"/>
      <c r="E1203" s="915"/>
      <c r="F1203" s="917"/>
      <c r="G1203" s="921"/>
      <c r="H1203" s="929" t="s">
        <v>263</v>
      </c>
      <c r="I1203" s="932"/>
      <c r="J1203" s="936">
        <f>E1237</f>
        <v>0</v>
      </c>
      <c r="K1203" s="936"/>
      <c r="L1203" s="932" t="s">
        <v>263</v>
      </c>
      <c r="M1203" s="932"/>
      <c r="N1203" s="936">
        <f>L1237</f>
        <v>0</v>
      </c>
      <c r="O1203" s="936"/>
      <c r="P1203" s="373"/>
      <c r="Q1203" s="373"/>
      <c r="R1203" s="373"/>
      <c r="T1203" s="382"/>
    </row>
    <row r="1204" spans="1:20" ht="21.6" customHeight="1" x14ac:dyDescent="0.25">
      <c r="A1204" s="371" t="str">
        <f>F1200&amp;"숙식비"</f>
        <v>24숙식비</v>
      </c>
      <c r="B1204" s="926" t="s">
        <v>236</v>
      </c>
      <c r="C1204" s="926"/>
      <c r="D1204" s="926"/>
      <c r="E1204" s="926" t="s">
        <v>237</v>
      </c>
      <c r="F1204" s="926"/>
      <c r="G1204" s="927"/>
      <c r="H1204" s="928" t="s">
        <v>342</v>
      </c>
      <c r="I1204" s="384" t="s">
        <v>244</v>
      </c>
      <c r="J1204" s="923">
        <f>E1238</f>
        <v>0</v>
      </c>
      <c r="K1204" s="923"/>
      <c r="L1204" s="931" t="s">
        <v>342</v>
      </c>
      <c r="M1204" s="384" t="s">
        <v>244</v>
      </c>
      <c r="N1204" s="914">
        <f>L1238</f>
        <v>0</v>
      </c>
      <c r="O1204" s="914"/>
      <c r="P1204" s="373"/>
      <c r="Q1204" s="373"/>
      <c r="R1204" s="373"/>
      <c r="T1204" s="382"/>
    </row>
    <row r="1205" spans="1:20" ht="21.6" customHeight="1" x14ac:dyDescent="0.25">
      <c r="A1205" s="371" t="str">
        <f>F1200&amp;"식비"</f>
        <v>24식비</v>
      </c>
      <c r="B1205" s="915">
        <f>INDEX('훈련비용 조정내역표'!$M$10:$M$60,MATCH(F1200,'훈련비용 조정내역표'!$B$10:$B$60,0),0)</f>
        <v>0</v>
      </c>
      <c r="C1205" s="917" t="str">
        <f>IF(B1205=D1205,"◯ 적합","◯ 변경")</f>
        <v>◯ 적합</v>
      </c>
      <c r="D1205" s="918">
        <f>INDEX('훈련비용 조정내역표'!$W$10:$W$60,MATCH(F1200,'훈련비용 조정내역표'!$B$10:$B$60,0),0)</f>
        <v>0</v>
      </c>
      <c r="E1205" s="920">
        <f>INDEX('훈련비용 조정내역표'!$J$10:$J$60,MATCH(F1200,'훈련비용 조정내역표'!$B$10:$B$60,0),0)</f>
        <v>0</v>
      </c>
      <c r="F1205" s="917" t="str">
        <f>IF(E1205=G1205,"◯ 적합","◯ 변경")</f>
        <v>◯ 적합</v>
      </c>
      <c r="G1205" s="921">
        <f>INDEX('훈련비용 조정내역표'!$K$10:$K$60,MATCH(F1200,'훈련비용 조정내역표'!$B$10:$B$60,0),0)</f>
        <v>0</v>
      </c>
      <c r="H1205" s="929"/>
      <c r="I1205" s="384" t="s">
        <v>199</v>
      </c>
      <c r="J1205" s="923">
        <f>E1239</f>
        <v>0</v>
      </c>
      <c r="K1205" s="923"/>
      <c r="L1205" s="932"/>
      <c r="M1205" s="384" t="s">
        <v>199</v>
      </c>
      <c r="N1205" s="914">
        <f>L1239</f>
        <v>0</v>
      </c>
      <c r="O1205" s="914"/>
      <c r="P1205" s="373"/>
      <c r="Q1205" s="373"/>
      <c r="R1205" s="373"/>
      <c r="T1205" s="382"/>
    </row>
    <row r="1206" spans="1:20" ht="21.6" customHeight="1" thickBot="1" x14ac:dyDescent="0.3">
      <c r="A1206" s="371" t="str">
        <f>F1200&amp;"수당 등"</f>
        <v>24수당 등</v>
      </c>
      <c r="B1206" s="916"/>
      <c r="C1206" s="917"/>
      <c r="D1206" s="919"/>
      <c r="E1206" s="916"/>
      <c r="F1206" s="917"/>
      <c r="G1206" s="922"/>
      <c r="H1206" s="930"/>
      <c r="I1206" s="385" t="s">
        <v>245</v>
      </c>
      <c r="J1206" s="924">
        <f>E1240</f>
        <v>0</v>
      </c>
      <c r="K1206" s="924"/>
      <c r="L1206" s="933"/>
      <c r="M1206" s="385" t="s">
        <v>245</v>
      </c>
      <c r="N1206" s="925">
        <f>L1240</f>
        <v>0</v>
      </c>
      <c r="O1206" s="925"/>
      <c r="P1206" s="373"/>
      <c r="Q1206" s="373"/>
      <c r="R1206" s="373"/>
      <c r="T1206" s="382"/>
    </row>
    <row r="1207" spans="1:20" ht="21.6" customHeight="1" thickTop="1" thickBot="1" x14ac:dyDescent="0.3">
      <c r="B1207" s="883" t="s">
        <v>238</v>
      </c>
      <c r="C1207" s="883"/>
      <c r="D1207" s="386">
        <f>INDEX('훈련비용 조정내역표'!$L$10:$L$60,MATCH(F1200,'훈련비용 조정내역표'!$B$10:$B$60,0),0)</f>
        <v>0</v>
      </c>
      <c r="E1207" s="883" t="s">
        <v>239</v>
      </c>
      <c r="F1207" s="883"/>
      <c r="G1207" s="387">
        <f>INDEX('훈련비용 조정내역표'!$V$10:$V$60,MATCH(F1200,'훈련비용 조정내역표'!$B$10:$B$60,0),0)</f>
        <v>0</v>
      </c>
      <c r="H1207" s="884" t="s">
        <v>240</v>
      </c>
      <c r="I1207" s="884"/>
      <c r="J1207" s="388" t="s">
        <v>241</v>
      </c>
      <c r="K1207" s="389"/>
      <c r="L1207" s="388" t="s">
        <v>242</v>
      </c>
      <c r="M1207" s="390"/>
      <c r="N1207" s="885"/>
      <c r="O1207" s="885"/>
      <c r="P1207" s="373"/>
      <c r="Q1207" s="373"/>
      <c r="R1207" s="373"/>
      <c r="T1207" s="382"/>
    </row>
    <row r="1208" spans="1:20" ht="21.6" customHeight="1" thickTop="1" x14ac:dyDescent="0.25">
      <c r="B1208" s="886" t="s">
        <v>174</v>
      </c>
      <c r="C1208" s="889" t="s">
        <v>175</v>
      </c>
      <c r="D1208" s="890"/>
      <c r="E1208" s="895" t="s">
        <v>251</v>
      </c>
      <c r="F1208" s="896"/>
      <c r="G1208" s="896"/>
      <c r="H1208" s="896"/>
      <c r="I1208" s="897" t="s">
        <v>252</v>
      </c>
      <c r="J1208" s="898"/>
      <c r="K1208" s="899"/>
      <c r="L1208" s="906" t="s">
        <v>253</v>
      </c>
      <c r="M1208" s="907"/>
      <c r="N1208" s="907"/>
      <c r="O1208" s="908"/>
      <c r="P1208" s="382"/>
    </row>
    <row r="1209" spans="1:20" ht="21.6" customHeight="1" x14ac:dyDescent="0.25">
      <c r="B1209" s="887"/>
      <c r="C1209" s="891"/>
      <c r="D1209" s="892"/>
      <c r="E1209" s="909" t="s">
        <v>176</v>
      </c>
      <c r="F1209" s="911" t="s">
        <v>177</v>
      </c>
      <c r="G1209" s="912"/>
      <c r="H1209" s="913"/>
      <c r="I1209" s="900"/>
      <c r="J1209" s="901"/>
      <c r="K1209" s="902"/>
      <c r="L1209" s="909" t="s">
        <v>176</v>
      </c>
      <c r="M1209" s="911" t="s">
        <v>177</v>
      </c>
      <c r="N1209" s="912"/>
      <c r="O1209" s="913"/>
      <c r="P1209" s="382"/>
    </row>
    <row r="1210" spans="1:20" ht="21.6" customHeight="1" x14ac:dyDescent="0.25">
      <c r="B1210" s="888"/>
      <c r="C1210" s="893"/>
      <c r="D1210" s="894"/>
      <c r="E1210" s="910"/>
      <c r="F1210" s="392" t="s">
        <v>134</v>
      </c>
      <c r="G1210" s="392" t="s">
        <v>195</v>
      </c>
      <c r="H1210" s="392" t="s">
        <v>136</v>
      </c>
      <c r="I1210" s="903"/>
      <c r="J1210" s="904"/>
      <c r="K1210" s="905"/>
      <c r="L1210" s="910"/>
      <c r="M1210" s="392" t="s">
        <v>134</v>
      </c>
      <c r="N1210" s="392" t="s">
        <v>195</v>
      </c>
      <c r="O1210" s="392" t="s">
        <v>136</v>
      </c>
      <c r="P1210" s="382"/>
    </row>
    <row r="1211" spans="1:20" ht="18.600000000000001" customHeight="1" x14ac:dyDescent="0.25">
      <c r="A1211" s="451" t="s">
        <v>114</v>
      </c>
      <c r="B1211" s="393" t="s">
        <v>114</v>
      </c>
      <c r="C1211" s="880" t="s">
        <v>180</v>
      </c>
      <c r="D1211" s="878"/>
      <c r="E1211" s="613">
        <f>F1211*G1211*H1211</f>
        <v>0</v>
      </c>
      <c r="F1211" s="395"/>
      <c r="G1211" s="395"/>
      <c r="H1211" s="394">
        <f>B1202</f>
        <v>0</v>
      </c>
      <c r="I1211" s="396">
        <f>L1211-E1211</f>
        <v>0</v>
      </c>
      <c r="J1211" s="397"/>
      <c r="K1211" s="398"/>
      <c r="L1211" s="613">
        <f>M1211*N1211*O1211</f>
        <v>0</v>
      </c>
      <c r="M1211" s="399"/>
      <c r="N1211" s="399"/>
      <c r="O1211" s="394">
        <f>D1202</f>
        <v>0</v>
      </c>
      <c r="P1211" s="382"/>
    </row>
    <row r="1212" spans="1:20" ht="18.600000000000001" customHeight="1" x14ac:dyDescent="0.25">
      <c r="A1212" s="451" t="s">
        <v>164</v>
      </c>
      <c r="B1212" s="881" t="s">
        <v>164</v>
      </c>
      <c r="C1212" s="876" t="s">
        <v>178</v>
      </c>
      <c r="D1212" s="877"/>
      <c r="E1212" s="400">
        <f>SUM(E1213:E1216)</f>
        <v>0</v>
      </c>
      <c r="F1212" s="401"/>
      <c r="G1212" s="402"/>
      <c r="H1212" s="402"/>
      <c r="I1212" s="396"/>
      <c r="J1212" s="403"/>
      <c r="K1212" s="404"/>
      <c r="L1212" s="400">
        <f>SUM(L1213:L1216)</f>
        <v>0</v>
      </c>
      <c r="M1212" s="401"/>
      <c r="N1212" s="402"/>
      <c r="O1212" s="402"/>
      <c r="P1212" s="382"/>
    </row>
    <row r="1213" spans="1:20" ht="18.600000000000001" customHeight="1" x14ac:dyDescent="0.25">
      <c r="A1213" s="451"/>
      <c r="B1213" s="881"/>
      <c r="C1213" s="874" t="s">
        <v>181</v>
      </c>
      <c r="D1213" s="882"/>
      <c r="E1213" s="394">
        <f t="shared" ref="E1213:E1216" si="436">F1213*G1213*H1213</f>
        <v>0</v>
      </c>
      <c r="F1213" s="395"/>
      <c r="G1213" s="395"/>
      <c r="H1213" s="394">
        <f>H1211</f>
        <v>0</v>
      </c>
      <c r="I1213" s="396">
        <f t="shared" ref="I1213:I1217" si="437">L1213-E1213</f>
        <v>0</v>
      </c>
      <c r="J1213" s="397"/>
      <c r="K1213" s="398"/>
      <c r="L1213" s="394">
        <f t="shared" ref="L1213:L1217" si="438">M1213*N1213*O1213</f>
        <v>0</v>
      </c>
      <c r="M1213" s="399"/>
      <c r="N1213" s="399"/>
      <c r="O1213" s="394">
        <f>O1211</f>
        <v>0</v>
      </c>
      <c r="P1213" s="382"/>
    </row>
    <row r="1214" spans="1:20" ht="18.600000000000001" customHeight="1" x14ac:dyDescent="0.25">
      <c r="A1214" s="451"/>
      <c r="B1214" s="881"/>
      <c r="C1214" s="874" t="s">
        <v>181</v>
      </c>
      <c r="D1214" s="882"/>
      <c r="E1214" s="394">
        <f t="shared" si="436"/>
        <v>0</v>
      </c>
      <c r="F1214" s="395"/>
      <c r="G1214" s="395"/>
      <c r="H1214" s="394">
        <f>H1211</f>
        <v>0</v>
      </c>
      <c r="I1214" s="396">
        <f t="shared" si="437"/>
        <v>0</v>
      </c>
      <c r="J1214" s="397"/>
      <c r="K1214" s="398"/>
      <c r="L1214" s="394">
        <f t="shared" si="438"/>
        <v>0</v>
      </c>
      <c r="M1214" s="399"/>
      <c r="N1214" s="399"/>
      <c r="O1214" s="394">
        <f>O1211</f>
        <v>0</v>
      </c>
      <c r="P1214" s="382"/>
    </row>
    <row r="1215" spans="1:20" ht="18.600000000000001" customHeight="1" x14ac:dyDescent="0.25">
      <c r="A1215" s="451"/>
      <c r="B1215" s="881"/>
      <c r="C1215" s="874" t="s">
        <v>182</v>
      </c>
      <c r="D1215" s="867"/>
      <c r="E1215" s="394">
        <f t="shared" si="436"/>
        <v>0</v>
      </c>
      <c r="F1215" s="395"/>
      <c r="G1215" s="395"/>
      <c r="H1215" s="394">
        <f>H1211</f>
        <v>0</v>
      </c>
      <c r="I1215" s="396">
        <f t="shared" si="437"/>
        <v>0</v>
      </c>
      <c r="J1215" s="397"/>
      <c r="K1215" s="398"/>
      <c r="L1215" s="394">
        <f t="shared" si="438"/>
        <v>0</v>
      </c>
      <c r="M1215" s="399"/>
      <c r="N1215" s="399"/>
      <c r="O1215" s="394">
        <f>O1211</f>
        <v>0</v>
      </c>
      <c r="P1215" s="382"/>
    </row>
    <row r="1216" spans="1:20" ht="18.600000000000001" customHeight="1" x14ac:dyDescent="0.25">
      <c r="A1216" s="451"/>
      <c r="B1216" s="881"/>
      <c r="C1216" s="874" t="s">
        <v>182</v>
      </c>
      <c r="D1216" s="867"/>
      <c r="E1216" s="394">
        <f t="shared" si="436"/>
        <v>0</v>
      </c>
      <c r="F1216" s="395"/>
      <c r="G1216" s="395"/>
      <c r="H1216" s="394">
        <f>H1211</f>
        <v>0</v>
      </c>
      <c r="I1216" s="396">
        <f t="shared" si="437"/>
        <v>0</v>
      </c>
      <c r="J1216" s="397"/>
      <c r="K1216" s="398"/>
      <c r="L1216" s="394">
        <f t="shared" si="438"/>
        <v>0</v>
      </c>
      <c r="M1216" s="399"/>
      <c r="N1216" s="399"/>
      <c r="O1216" s="394">
        <f>O1211</f>
        <v>0</v>
      </c>
      <c r="P1216" s="382"/>
    </row>
    <row r="1217" spans="1:17" ht="18.600000000000001" customHeight="1" x14ac:dyDescent="0.25">
      <c r="A1217" s="451" t="s">
        <v>165</v>
      </c>
      <c r="B1217" s="405" t="s">
        <v>165</v>
      </c>
      <c r="C1217" s="874" t="s">
        <v>183</v>
      </c>
      <c r="D1217" s="867"/>
      <c r="E1217" s="394">
        <f>F1217*G1217*H1217</f>
        <v>0</v>
      </c>
      <c r="F1217" s="395"/>
      <c r="G1217" s="395"/>
      <c r="H1217" s="394">
        <f>H1211</f>
        <v>0</v>
      </c>
      <c r="I1217" s="396">
        <f t="shared" si="437"/>
        <v>0</v>
      </c>
      <c r="J1217" s="397"/>
      <c r="K1217" s="398"/>
      <c r="L1217" s="394">
        <f t="shared" si="438"/>
        <v>0</v>
      </c>
      <c r="M1217" s="399"/>
      <c r="N1217" s="399"/>
      <c r="O1217" s="394">
        <f>O1211</f>
        <v>0</v>
      </c>
      <c r="P1217" s="382"/>
    </row>
    <row r="1218" spans="1:17" ht="18.600000000000001" customHeight="1" x14ac:dyDescent="0.25">
      <c r="A1218" s="451" t="s">
        <v>166</v>
      </c>
      <c r="B1218" s="875" t="s">
        <v>166</v>
      </c>
      <c r="C1218" s="876" t="s">
        <v>178</v>
      </c>
      <c r="D1218" s="877"/>
      <c r="E1218" s="400">
        <f>SUM(E1219:E1221)</f>
        <v>0</v>
      </c>
      <c r="F1218" s="401"/>
      <c r="G1218" s="402"/>
      <c r="H1218" s="402"/>
      <c r="I1218" s="406"/>
      <c r="J1218" s="403"/>
      <c r="K1218" s="404"/>
      <c r="L1218" s="400">
        <f>SUM(L1219:L1221)</f>
        <v>0</v>
      </c>
      <c r="M1218" s="401"/>
      <c r="N1218" s="402"/>
      <c r="O1218" s="402"/>
      <c r="P1218" s="382"/>
    </row>
    <row r="1219" spans="1:17" ht="18.600000000000001" customHeight="1" x14ac:dyDescent="0.25">
      <c r="A1219" s="451"/>
      <c r="B1219" s="879"/>
      <c r="C1219" s="866" t="s">
        <v>184</v>
      </c>
      <c r="D1219" s="867"/>
      <c r="E1219" s="394">
        <f>F1219*G1219*H1219</f>
        <v>0</v>
      </c>
      <c r="F1219" s="395"/>
      <c r="G1219" s="395"/>
      <c r="H1219" s="394">
        <f>H1211</f>
        <v>0</v>
      </c>
      <c r="I1219" s="396">
        <f t="shared" ref="I1219:I1222" si="439">L1219-E1219</f>
        <v>0</v>
      </c>
      <c r="J1219" s="397"/>
      <c r="K1219" s="398"/>
      <c r="L1219" s="394">
        <f t="shared" ref="L1219:L1222" si="440">M1219*N1219*O1219</f>
        <v>0</v>
      </c>
      <c r="M1219" s="399"/>
      <c r="N1219" s="399"/>
      <c r="O1219" s="394">
        <f>O1211</f>
        <v>0</v>
      </c>
      <c r="P1219" s="382"/>
    </row>
    <row r="1220" spans="1:17" ht="18.600000000000001" customHeight="1" x14ac:dyDescent="0.25">
      <c r="A1220" s="451"/>
      <c r="B1220" s="879"/>
      <c r="C1220" s="866" t="s">
        <v>185</v>
      </c>
      <c r="D1220" s="867"/>
      <c r="E1220" s="394">
        <f t="shared" ref="E1220:E1221" si="441">F1220*G1220*H1220</f>
        <v>0</v>
      </c>
      <c r="F1220" s="395"/>
      <c r="G1220" s="395"/>
      <c r="H1220" s="394">
        <f>H1211</f>
        <v>0</v>
      </c>
      <c r="I1220" s="396">
        <f t="shared" si="439"/>
        <v>0</v>
      </c>
      <c r="J1220" s="397"/>
      <c r="K1220" s="398"/>
      <c r="L1220" s="394">
        <f t="shared" si="440"/>
        <v>0</v>
      </c>
      <c r="M1220" s="399"/>
      <c r="N1220" s="399"/>
      <c r="O1220" s="394">
        <f>O1211</f>
        <v>0</v>
      </c>
      <c r="P1220" s="382"/>
    </row>
    <row r="1221" spans="1:17" ht="18.600000000000001" customHeight="1" x14ac:dyDescent="0.25">
      <c r="A1221" s="451"/>
      <c r="B1221" s="879"/>
      <c r="C1221" s="866" t="s">
        <v>179</v>
      </c>
      <c r="D1221" s="867"/>
      <c r="E1221" s="394">
        <f t="shared" si="441"/>
        <v>0</v>
      </c>
      <c r="F1221" s="395"/>
      <c r="G1221" s="395"/>
      <c r="H1221" s="394">
        <f>H1211</f>
        <v>0</v>
      </c>
      <c r="I1221" s="396">
        <f t="shared" si="439"/>
        <v>0</v>
      </c>
      <c r="J1221" s="397"/>
      <c r="K1221" s="398"/>
      <c r="L1221" s="394">
        <f t="shared" si="440"/>
        <v>0</v>
      </c>
      <c r="M1221" s="399"/>
      <c r="N1221" s="399"/>
      <c r="O1221" s="394">
        <f>O1211</f>
        <v>0</v>
      </c>
      <c r="P1221" s="382"/>
    </row>
    <row r="1222" spans="1:17" ht="18.600000000000001" customHeight="1" x14ac:dyDescent="0.25">
      <c r="A1222" s="451" t="s">
        <v>167</v>
      </c>
      <c r="B1222" s="407" t="s">
        <v>167</v>
      </c>
      <c r="C1222" s="874" t="s">
        <v>186</v>
      </c>
      <c r="D1222" s="867"/>
      <c r="E1222" s="394">
        <f>F1222*G1222*H1222</f>
        <v>0</v>
      </c>
      <c r="F1222" s="395"/>
      <c r="G1222" s="395"/>
      <c r="H1222" s="394">
        <f>H1211</f>
        <v>0</v>
      </c>
      <c r="I1222" s="396">
        <f t="shared" si="439"/>
        <v>0</v>
      </c>
      <c r="J1222" s="397"/>
      <c r="K1222" s="398"/>
      <c r="L1222" s="394">
        <f t="shared" si="440"/>
        <v>0</v>
      </c>
      <c r="M1222" s="399"/>
      <c r="N1222" s="399"/>
      <c r="O1222" s="394">
        <f>O1211</f>
        <v>0</v>
      </c>
      <c r="P1222" s="382"/>
    </row>
    <row r="1223" spans="1:17" ht="18.600000000000001" customHeight="1" x14ac:dyDescent="0.25">
      <c r="A1223" s="451" t="s">
        <v>168</v>
      </c>
      <c r="B1223" s="875" t="s">
        <v>168</v>
      </c>
      <c r="C1223" s="876" t="s">
        <v>178</v>
      </c>
      <c r="D1223" s="877"/>
      <c r="E1223" s="400">
        <f>SUM(E1224:E1226)</f>
        <v>0</v>
      </c>
      <c r="F1223" s="401"/>
      <c r="G1223" s="402"/>
      <c r="H1223" s="402"/>
      <c r="I1223" s="406"/>
      <c r="J1223" s="403"/>
      <c r="K1223" s="404"/>
      <c r="L1223" s="400">
        <f>SUM(L1224:L1226)</f>
        <v>0</v>
      </c>
      <c r="M1223" s="401"/>
      <c r="N1223" s="402"/>
      <c r="O1223" s="402"/>
      <c r="P1223" s="382"/>
    </row>
    <row r="1224" spans="1:17" ht="18.600000000000001" customHeight="1" x14ac:dyDescent="0.25">
      <c r="A1224" s="451"/>
      <c r="B1224" s="875"/>
      <c r="C1224" s="866" t="s">
        <v>187</v>
      </c>
      <c r="D1224" s="867"/>
      <c r="E1224" s="394">
        <f t="shared" ref="E1224:E1226" si="442">F1224*G1224*H1224</f>
        <v>0</v>
      </c>
      <c r="F1224" s="395"/>
      <c r="G1224" s="395"/>
      <c r="H1224" s="394">
        <f>H1211</f>
        <v>0</v>
      </c>
      <c r="I1224" s="396">
        <f t="shared" ref="I1224:I1227" si="443">L1224-E1224</f>
        <v>0</v>
      </c>
      <c r="J1224" s="397"/>
      <c r="K1224" s="398"/>
      <c r="L1224" s="394">
        <f t="shared" ref="L1224:L1227" si="444">M1224*N1224*O1224</f>
        <v>0</v>
      </c>
      <c r="M1224" s="399"/>
      <c r="N1224" s="399"/>
      <c r="O1224" s="394">
        <f>O1211</f>
        <v>0</v>
      </c>
      <c r="P1224" s="382"/>
    </row>
    <row r="1225" spans="1:17" ht="18.600000000000001" customHeight="1" x14ac:dyDescent="0.25">
      <c r="A1225" s="451"/>
      <c r="B1225" s="875"/>
      <c r="C1225" s="866" t="s">
        <v>188</v>
      </c>
      <c r="D1225" s="867"/>
      <c r="E1225" s="394">
        <f t="shared" si="442"/>
        <v>0</v>
      </c>
      <c r="F1225" s="395"/>
      <c r="G1225" s="395"/>
      <c r="H1225" s="394">
        <f>H1211</f>
        <v>0</v>
      </c>
      <c r="I1225" s="396">
        <f t="shared" si="443"/>
        <v>0</v>
      </c>
      <c r="J1225" s="397"/>
      <c r="K1225" s="398"/>
      <c r="L1225" s="394">
        <f t="shared" si="444"/>
        <v>0</v>
      </c>
      <c r="M1225" s="399"/>
      <c r="N1225" s="399"/>
      <c r="O1225" s="394">
        <f>O1211</f>
        <v>0</v>
      </c>
      <c r="P1225" s="382"/>
    </row>
    <row r="1226" spans="1:17" ht="18.600000000000001" customHeight="1" x14ac:dyDescent="0.25">
      <c r="A1226" s="451"/>
      <c r="B1226" s="875"/>
      <c r="C1226" s="866" t="s">
        <v>179</v>
      </c>
      <c r="D1226" s="867"/>
      <c r="E1226" s="394">
        <f t="shared" si="442"/>
        <v>0</v>
      </c>
      <c r="F1226" s="395"/>
      <c r="G1226" s="395"/>
      <c r="H1226" s="394">
        <f>H1211</f>
        <v>0</v>
      </c>
      <c r="I1226" s="396">
        <f t="shared" si="443"/>
        <v>0</v>
      </c>
      <c r="J1226" s="397"/>
      <c r="K1226" s="398"/>
      <c r="L1226" s="394">
        <f t="shared" si="444"/>
        <v>0</v>
      </c>
      <c r="M1226" s="399"/>
      <c r="N1226" s="399"/>
      <c r="O1226" s="394">
        <f>O1211</f>
        <v>0</v>
      </c>
      <c r="P1226" s="382"/>
    </row>
    <row r="1227" spans="1:17" ht="18.600000000000001" customHeight="1" x14ac:dyDescent="0.25">
      <c r="A1227" s="451" t="s">
        <v>169</v>
      </c>
      <c r="B1227" s="405" t="s">
        <v>169</v>
      </c>
      <c r="C1227" s="874" t="s">
        <v>189</v>
      </c>
      <c r="D1227" s="867"/>
      <c r="E1227" s="394">
        <f>F1227*G1227*H1227</f>
        <v>0</v>
      </c>
      <c r="F1227" s="395"/>
      <c r="G1227" s="395"/>
      <c r="H1227" s="394">
        <f>H1211</f>
        <v>0</v>
      </c>
      <c r="I1227" s="396">
        <f t="shared" si="443"/>
        <v>0</v>
      </c>
      <c r="J1227" s="397"/>
      <c r="K1227" s="398"/>
      <c r="L1227" s="394">
        <f t="shared" si="444"/>
        <v>0</v>
      </c>
      <c r="M1227" s="399"/>
      <c r="N1227" s="399"/>
      <c r="O1227" s="394">
        <f>O1211</f>
        <v>0</v>
      </c>
      <c r="P1227" s="382"/>
    </row>
    <row r="1228" spans="1:17" ht="18.600000000000001" customHeight="1" x14ac:dyDescent="0.25">
      <c r="A1228" s="451" t="s">
        <v>170</v>
      </c>
      <c r="B1228" s="875" t="s">
        <v>170</v>
      </c>
      <c r="C1228" s="876" t="s">
        <v>178</v>
      </c>
      <c r="D1228" s="877"/>
      <c r="E1228" s="400">
        <f>SUM(E1229:E1230)</f>
        <v>0</v>
      </c>
      <c r="F1228" s="401"/>
      <c r="G1228" s="402"/>
      <c r="H1228" s="402"/>
      <c r="I1228" s="406"/>
      <c r="J1228" s="403"/>
      <c r="K1228" s="404"/>
      <c r="L1228" s="400">
        <f>SUM(L1229:L1230)</f>
        <v>0</v>
      </c>
      <c r="M1228" s="401"/>
      <c r="N1228" s="402"/>
      <c r="O1228" s="402"/>
      <c r="P1228" s="382"/>
    </row>
    <row r="1229" spans="1:17" ht="18.600000000000001" customHeight="1" x14ac:dyDescent="0.25">
      <c r="A1229" s="451"/>
      <c r="B1229" s="878"/>
      <c r="C1229" s="874" t="s">
        <v>170</v>
      </c>
      <c r="D1229" s="867"/>
      <c r="E1229" s="394">
        <f t="shared" ref="E1229" si="445">F1229*G1229*H1229</f>
        <v>0</v>
      </c>
      <c r="F1229" s="395"/>
      <c r="G1229" s="395"/>
      <c r="H1229" s="394">
        <f>H1211</f>
        <v>0</v>
      </c>
      <c r="I1229" s="396">
        <f t="shared" ref="I1229:I1231" si="446">L1229-E1229</f>
        <v>0</v>
      </c>
      <c r="J1229" s="397"/>
      <c r="K1229" s="398"/>
      <c r="L1229" s="394">
        <f t="shared" ref="L1229:L1231" si="447">M1229*N1229*O1229</f>
        <v>0</v>
      </c>
      <c r="M1229" s="399"/>
      <c r="N1229" s="399"/>
      <c r="O1229" s="394">
        <f>O1211</f>
        <v>0</v>
      </c>
      <c r="P1229" s="382"/>
    </row>
    <row r="1230" spans="1:17" ht="18.600000000000001" customHeight="1" x14ac:dyDescent="0.25">
      <c r="A1230" s="451"/>
      <c r="B1230" s="878"/>
      <c r="C1230" s="874" t="s">
        <v>190</v>
      </c>
      <c r="D1230" s="867"/>
      <c r="E1230" s="394">
        <f>F1230*G1230*H1230</f>
        <v>0</v>
      </c>
      <c r="F1230" s="395"/>
      <c r="G1230" s="395"/>
      <c r="H1230" s="394">
        <f>H1211</f>
        <v>0</v>
      </c>
      <c r="I1230" s="396">
        <f t="shared" si="446"/>
        <v>0</v>
      </c>
      <c r="J1230" s="397"/>
      <c r="K1230" s="398"/>
      <c r="L1230" s="394">
        <f t="shared" si="447"/>
        <v>0</v>
      </c>
      <c r="M1230" s="399"/>
      <c r="N1230" s="399"/>
      <c r="O1230" s="394">
        <f>O1211</f>
        <v>0</v>
      </c>
      <c r="P1230" s="382"/>
    </row>
    <row r="1231" spans="1:17" ht="18.600000000000001" customHeight="1" x14ac:dyDescent="0.25">
      <c r="A1231" s="451" t="s">
        <v>171</v>
      </c>
      <c r="B1231" s="405" t="s">
        <v>171</v>
      </c>
      <c r="C1231" s="874" t="s">
        <v>191</v>
      </c>
      <c r="D1231" s="867"/>
      <c r="E1231" s="394">
        <f>F1231*G1231*H1231</f>
        <v>0</v>
      </c>
      <c r="F1231" s="395"/>
      <c r="G1231" s="395"/>
      <c r="H1231" s="394">
        <f>H1211</f>
        <v>0</v>
      </c>
      <c r="I1231" s="396">
        <f t="shared" si="446"/>
        <v>0</v>
      </c>
      <c r="J1231" s="397"/>
      <c r="K1231" s="398"/>
      <c r="L1231" s="394">
        <f t="shared" si="447"/>
        <v>0</v>
      </c>
      <c r="M1231" s="399"/>
      <c r="N1231" s="399"/>
      <c r="O1231" s="394">
        <f>O1211</f>
        <v>0</v>
      </c>
      <c r="P1231" s="382"/>
      <c r="Q1231" s="371" t="s">
        <v>256</v>
      </c>
    </row>
    <row r="1232" spans="1:17" ht="18.600000000000001" customHeight="1" x14ac:dyDescent="0.25">
      <c r="A1232" s="451" t="s">
        <v>172</v>
      </c>
      <c r="B1232" s="875" t="s">
        <v>172</v>
      </c>
      <c r="C1232" s="876" t="s">
        <v>178</v>
      </c>
      <c r="D1232" s="877"/>
      <c r="E1232" s="400">
        <f>SUM(E1233:E1235)</f>
        <v>0</v>
      </c>
      <c r="F1232" s="401"/>
      <c r="G1232" s="402"/>
      <c r="H1232" s="402"/>
      <c r="I1232" s="406"/>
      <c r="J1232" s="403"/>
      <c r="K1232" s="404"/>
      <c r="L1232" s="400">
        <f>SUM(L1233:L1235)</f>
        <v>0</v>
      </c>
      <c r="M1232" s="401"/>
      <c r="N1232" s="402"/>
      <c r="O1232" s="402"/>
      <c r="P1232" s="382"/>
    </row>
    <row r="1233" spans="1:16" ht="18.600000000000001" customHeight="1" x14ac:dyDescent="0.25">
      <c r="A1233" s="451"/>
      <c r="B1233" s="875"/>
      <c r="C1233" s="866" t="s">
        <v>192</v>
      </c>
      <c r="D1233" s="867"/>
      <c r="E1233" s="394">
        <f t="shared" ref="E1233:E1235" si="448">F1233*G1233*H1233</f>
        <v>0</v>
      </c>
      <c r="F1233" s="395"/>
      <c r="G1233" s="395"/>
      <c r="H1233" s="394">
        <f>H1211</f>
        <v>0</v>
      </c>
      <c r="I1233" s="396">
        <f t="shared" ref="I1233:I1236" si="449">L1233-E1233</f>
        <v>0</v>
      </c>
      <c r="J1233" s="397"/>
      <c r="K1233" s="398"/>
      <c r="L1233" s="394">
        <f t="shared" ref="L1233:L1236" si="450">M1233*N1233*O1233</f>
        <v>0</v>
      </c>
      <c r="M1233" s="399"/>
      <c r="N1233" s="399"/>
      <c r="O1233" s="394">
        <f>O1211</f>
        <v>0</v>
      </c>
      <c r="P1233" s="382"/>
    </row>
    <row r="1234" spans="1:16" ht="18.600000000000001" customHeight="1" x14ac:dyDescent="0.25">
      <c r="A1234" s="451"/>
      <c r="B1234" s="875"/>
      <c r="C1234" s="866" t="s">
        <v>193</v>
      </c>
      <c r="D1234" s="867"/>
      <c r="E1234" s="394">
        <f t="shared" si="448"/>
        <v>0</v>
      </c>
      <c r="F1234" s="395"/>
      <c r="G1234" s="395"/>
      <c r="H1234" s="394">
        <f>H1211</f>
        <v>0</v>
      </c>
      <c r="I1234" s="396">
        <f t="shared" si="449"/>
        <v>0</v>
      </c>
      <c r="J1234" s="397"/>
      <c r="K1234" s="398"/>
      <c r="L1234" s="394">
        <f t="shared" si="450"/>
        <v>0</v>
      </c>
      <c r="M1234" s="399"/>
      <c r="N1234" s="399"/>
      <c r="O1234" s="394">
        <f>O1211</f>
        <v>0</v>
      </c>
      <c r="P1234" s="382"/>
    </row>
    <row r="1235" spans="1:16" ht="18.600000000000001" customHeight="1" x14ac:dyDescent="0.25">
      <c r="A1235" s="451"/>
      <c r="B1235" s="875"/>
      <c r="C1235" s="866" t="s">
        <v>179</v>
      </c>
      <c r="D1235" s="867"/>
      <c r="E1235" s="394">
        <f t="shared" si="448"/>
        <v>0</v>
      </c>
      <c r="F1235" s="395"/>
      <c r="G1235" s="395"/>
      <c r="H1235" s="394">
        <f>H1211</f>
        <v>0</v>
      </c>
      <c r="I1235" s="396">
        <f t="shared" si="449"/>
        <v>0</v>
      </c>
      <c r="J1235" s="397"/>
      <c r="K1235" s="398"/>
      <c r="L1235" s="394">
        <f t="shared" si="450"/>
        <v>0</v>
      </c>
      <c r="M1235" s="399"/>
      <c r="N1235" s="399"/>
      <c r="O1235" s="394">
        <f>O1211</f>
        <v>0</v>
      </c>
      <c r="P1235" s="382"/>
    </row>
    <row r="1236" spans="1:16" ht="18.600000000000001" customHeight="1" x14ac:dyDescent="0.25">
      <c r="A1236" s="451" t="s">
        <v>173</v>
      </c>
      <c r="B1236" s="405" t="s">
        <v>173</v>
      </c>
      <c r="C1236" s="866" t="s">
        <v>194</v>
      </c>
      <c r="D1236" s="867"/>
      <c r="E1236" s="394">
        <f>F1236*G1236*H1236</f>
        <v>0</v>
      </c>
      <c r="F1236" s="395"/>
      <c r="G1236" s="395"/>
      <c r="H1236" s="394">
        <f>H1211</f>
        <v>0</v>
      </c>
      <c r="I1236" s="396">
        <f t="shared" si="449"/>
        <v>0</v>
      </c>
      <c r="J1236" s="397"/>
      <c r="K1236" s="398"/>
      <c r="L1236" s="394">
        <f t="shared" si="450"/>
        <v>0</v>
      </c>
      <c r="M1236" s="399"/>
      <c r="N1236" s="399"/>
      <c r="O1236" s="394">
        <f>O1211</f>
        <v>0</v>
      </c>
      <c r="P1236" s="382"/>
    </row>
    <row r="1237" spans="1:16" s="415" customFormat="1" ht="18.600000000000001" customHeight="1" x14ac:dyDescent="0.25">
      <c r="B1237" s="868" t="s">
        <v>196</v>
      </c>
      <c r="C1237" s="869"/>
      <c r="D1237" s="870"/>
      <c r="E1237" s="408">
        <f>SUM(E1211,E1212,E1217,E1218,E1222,E1223,E1227,E1228,E1231,E1232,E1236)</f>
        <v>0</v>
      </c>
      <c r="F1237" s="401"/>
      <c r="G1237" s="409"/>
      <c r="H1237" s="410"/>
      <c r="I1237" s="411"/>
      <c r="J1237" s="412"/>
      <c r="K1237" s="413"/>
      <c r="L1237" s="408">
        <f>SUM(L1211,L1212,L1217,L1218,L1222,L1223,L1227,L1228,L1231,L1232,L1236)</f>
        <v>0</v>
      </c>
      <c r="M1237" s="401"/>
      <c r="N1237" s="409"/>
      <c r="O1237" s="410"/>
      <c r="P1237" s="414"/>
    </row>
    <row r="1238" spans="1:16" ht="16.8" customHeight="1" outlineLevel="1" x14ac:dyDescent="0.25">
      <c r="B1238" s="871" t="s">
        <v>264</v>
      </c>
      <c r="C1238" s="872" t="s">
        <v>201</v>
      </c>
      <c r="D1238" s="873"/>
      <c r="E1238" s="416">
        <f t="shared" ref="E1238" si="451">F1238*G1238*H1238</f>
        <v>0</v>
      </c>
      <c r="F1238" s="417"/>
      <c r="G1238" s="417"/>
      <c r="H1238" s="394">
        <f>H1211</f>
        <v>0</v>
      </c>
      <c r="I1238" s="396">
        <f t="shared" ref="I1238:I1240" si="452">L1238-E1238</f>
        <v>0</v>
      </c>
      <c r="J1238" s="397"/>
      <c r="K1238" s="398"/>
      <c r="L1238" s="394">
        <f t="shared" ref="L1238:L1240" si="453">M1238*N1238*O1238</f>
        <v>0</v>
      </c>
      <c r="M1238" s="399"/>
      <c r="N1238" s="399"/>
      <c r="O1238" s="394">
        <f>O1211</f>
        <v>0</v>
      </c>
      <c r="P1238" s="382"/>
    </row>
    <row r="1239" spans="1:16" ht="16.8" customHeight="1" outlineLevel="1" x14ac:dyDescent="0.25">
      <c r="B1239" s="871"/>
      <c r="C1239" s="872" t="s">
        <v>200</v>
      </c>
      <c r="D1239" s="873"/>
      <c r="E1239" s="416">
        <f>F1239*G1239*H1239</f>
        <v>0</v>
      </c>
      <c r="F1239" s="417"/>
      <c r="G1239" s="417"/>
      <c r="H1239" s="394">
        <f>H1211</f>
        <v>0</v>
      </c>
      <c r="I1239" s="396">
        <f t="shared" si="452"/>
        <v>0</v>
      </c>
      <c r="J1239" s="397"/>
      <c r="K1239" s="398"/>
      <c r="L1239" s="394">
        <f t="shared" si="453"/>
        <v>0</v>
      </c>
      <c r="M1239" s="399"/>
      <c r="N1239" s="399"/>
      <c r="O1239" s="394">
        <f>O1211</f>
        <v>0</v>
      </c>
      <c r="P1239" s="382"/>
    </row>
    <row r="1240" spans="1:16" ht="16.8" customHeight="1" outlineLevel="1" x14ac:dyDescent="0.25">
      <c r="B1240" s="871"/>
      <c r="C1240" s="872" t="s">
        <v>197</v>
      </c>
      <c r="D1240" s="873"/>
      <c r="E1240" s="416">
        <f t="shared" ref="E1240" si="454">F1240*G1240*H1240</f>
        <v>0</v>
      </c>
      <c r="F1240" s="417"/>
      <c r="G1240" s="417"/>
      <c r="H1240" s="394">
        <f>H1211</f>
        <v>0</v>
      </c>
      <c r="I1240" s="396">
        <f t="shared" si="452"/>
        <v>0</v>
      </c>
      <c r="J1240" s="397"/>
      <c r="K1240" s="398"/>
      <c r="L1240" s="394">
        <f t="shared" si="453"/>
        <v>0</v>
      </c>
      <c r="M1240" s="399"/>
      <c r="N1240" s="399"/>
      <c r="O1240" s="394">
        <f>O1211</f>
        <v>0</v>
      </c>
      <c r="P1240" s="382"/>
    </row>
    <row r="1241" spans="1:16" s="415" customFormat="1" ht="18.600000000000001" customHeight="1" outlineLevel="1" thickBot="1" x14ac:dyDescent="0.3">
      <c r="B1241" s="860" t="s">
        <v>265</v>
      </c>
      <c r="C1241" s="861"/>
      <c r="D1241" s="862"/>
      <c r="E1241" s="418">
        <f>SUM(E1238:E1240)</f>
        <v>0</v>
      </c>
      <c r="F1241" s="419"/>
      <c r="G1241" s="420"/>
      <c r="H1241" s="421"/>
      <c r="I1241" s="422"/>
      <c r="J1241" s="423"/>
      <c r="K1241" s="424"/>
      <c r="L1241" s="418">
        <f>SUM(L1238:L1240)</f>
        <v>0</v>
      </c>
      <c r="M1241" s="419"/>
      <c r="N1241" s="420"/>
      <c r="O1241" s="421"/>
      <c r="P1241" s="414"/>
    </row>
    <row r="1242" spans="1:16" ht="21" customHeight="1" thickBot="1" x14ac:dyDescent="0.3">
      <c r="B1242" s="863" t="s">
        <v>254</v>
      </c>
      <c r="C1242" s="864"/>
      <c r="D1242" s="865" t="s">
        <v>255</v>
      </c>
      <c r="E1242" s="857"/>
      <c r="F1242" s="857"/>
      <c r="G1242" s="857"/>
      <c r="H1242" s="857"/>
      <c r="I1242" s="857"/>
      <c r="J1242" s="857"/>
      <c r="K1242" s="857"/>
      <c r="L1242" s="858"/>
      <c r="M1242" s="858"/>
      <c r="N1242" s="858"/>
      <c r="O1242" s="859"/>
      <c r="P1242" s="382"/>
    </row>
    <row r="1243" spans="1:16" outlineLevel="1" x14ac:dyDescent="0.25">
      <c r="B1243" s="303" t="s">
        <v>266</v>
      </c>
      <c r="E1243" s="425">
        <f>(E1237-E1236)*0.05</f>
        <v>0</v>
      </c>
      <c r="F1243" s="303"/>
      <c r="G1243" s="303"/>
      <c r="H1243" s="426"/>
      <c r="L1243" s="425">
        <f>(L1237-L1236)*0.05</f>
        <v>0</v>
      </c>
      <c r="P1243" s="382"/>
    </row>
    <row r="1244" spans="1:16" outlineLevel="1" x14ac:dyDescent="0.25">
      <c r="B1244" s="303"/>
      <c r="E1244" s="427" t="str">
        <f>IF(E1236&lt;=E1243,"O.K","Review")</f>
        <v>O.K</v>
      </c>
      <c r="F1244" s="303"/>
      <c r="G1244" s="303"/>
      <c r="L1244" s="427" t="str">
        <f>IF(L1236&lt;=L1243,"O.K","Review")</f>
        <v>O.K</v>
      </c>
      <c r="P1244" s="382"/>
    </row>
    <row r="1245" spans="1:16" x14ac:dyDescent="0.25">
      <c r="B1245" s="303"/>
      <c r="E1245" s="427"/>
      <c r="F1245" s="303"/>
      <c r="G1245" s="303"/>
      <c r="L1245" s="427"/>
      <c r="P1245" s="382"/>
    </row>
    <row r="1246" spans="1:16" s="428" customFormat="1" ht="25.5" customHeight="1" outlineLevel="1" x14ac:dyDescent="0.25">
      <c r="B1246" s="429" t="str">
        <f>정부지원금!$B$29</f>
        <v>성명 :                  (서명)</v>
      </c>
      <c r="C1246" s="429"/>
      <c r="E1246" s="429" t="str">
        <f>정부지원금!$E$29</f>
        <v>성명 :                  (서명)</v>
      </c>
      <c r="F1246" s="430"/>
      <c r="H1246" s="429" t="str">
        <f>정부지원금!$G$29</f>
        <v>성명 :                  (서명)</v>
      </c>
      <c r="K1246" s="430" t="str">
        <f>정부지원금!$I$29</f>
        <v>성명 :                  (서명)</v>
      </c>
      <c r="N1246" s="430" t="str">
        <f>정부지원금!$K$29</f>
        <v>성명 :                  (서명)</v>
      </c>
      <c r="P1246" s="382"/>
    </row>
    <row r="1247" spans="1:16" s="428" customFormat="1" ht="25.5" customHeight="1" outlineLevel="1" x14ac:dyDescent="0.25">
      <c r="B1247" s="429" t="str">
        <f>정부지원금!$B$30</f>
        <v>성명 :                  (서명)</v>
      </c>
      <c r="C1247" s="429"/>
      <c r="E1247" s="429" t="str">
        <f>정부지원금!$E$30</f>
        <v>성명 :                  (서명)</v>
      </c>
      <c r="F1247" s="430"/>
      <c r="H1247" s="429" t="str">
        <f>정부지원금!$G$30</f>
        <v>성명 :                  (서명)</v>
      </c>
      <c r="K1247" s="430" t="str">
        <f>정부지원금!$I$30</f>
        <v>성명 :                  (서명)</v>
      </c>
      <c r="N1247" s="430" t="str">
        <f>정부지원금!$K$30</f>
        <v>성명 :                  (서명)</v>
      </c>
      <c r="P1247" s="382"/>
    </row>
    <row r="1249" spans="1:20" ht="43.5" customHeight="1" x14ac:dyDescent="0.25">
      <c r="B1249" s="372" t="s">
        <v>262</v>
      </c>
      <c r="C1249" s="373"/>
      <c r="D1249" s="373"/>
      <c r="E1249" s="373"/>
      <c r="F1249" s="373"/>
      <c r="G1249" s="373"/>
      <c r="H1249" s="373"/>
      <c r="I1249" s="373"/>
      <c r="J1249" s="373"/>
      <c r="K1249" s="373"/>
      <c r="L1249" s="373"/>
      <c r="M1249" s="373"/>
      <c r="N1249" s="373"/>
      <c r="O1249" s="373"/>
      <c r="P1249" s="373"/>
      <c r="Q1249" s="373"/>
      <c r="R1249" s="373"/>
    </row>
    <row r="1250" spans="1:20" ht="21.6" customHeight="1" x14ac:dyDescent="0.25">
      <c r="B1250" s="942" t="str">
        <f>INDEX('훈련비용 조정내역표'!$C$10:$C$60,MATCH(F1252,'훈련비용 조정내역표'!$B$10:$B$60,0),0)</f>
        <v>승인</v>
      </c>
      <c r="C1250" s="942"/>
      <c r="D1250" s="374"/>
      <c r="E1250" s="375"/>
      <c r="F1250" s="375"/>
      <c r="G1250" s="376"/>
      <c r="H1250" s="383" t="s">
        <v>247</v>
      </c>
      <c r="I1250" s="378">
        <f>INDEX('훈련비용 조정내역표'!$G$10:$G$60,MATCH(F1252,'훈련비용 조정내역표'!$B$10:$B$60,0),0)</f>
        <v>0</v>
      </c>
      <c r="J1250" s="383" t="s">
        <v>248</v>
      </c>
      <c r="K1250" s="605">
        <f>INT(IFERROR($J1255/($B1254*$E1254*$B1257),))</f>
        <v>0</v>
      </c>
      <c r="L1250" s="435" t="e">
        <f>K1250/$I1250</f>
        <v>#DIV/0!</v>
      </c>
      <c r="M1250" s="436" t="s">
        <v>249</v>
      </c>
      <c r="N1250" s="605">
        <f>INT(IFERROR($N1255/($D1254*$G1254*$D1257),))</f>
        <v>0</v>
      </c>
      <c r="O1250" s="435" t="e">
        <f>N1250/$I1250</f>
        <v>#DIV/0!</v>
      </c>
      <c r="P1250" s="373"/>
      <c r="Q1250" s="373"/>
      <c r="R1250" s="373"/>
    </row>
    <row r="1251" spans="1:20" ht="21.6" customHeight="1" x14ac:dyDescent="0.25">
      <c r="B1251" s="379" t="s">
        <v>229</v>
      </c>
      <c r="C1251" s="881" t="s">
        <v>230</v>
      </c>
      <c r="D1251" s="881"/>
      <c r="E1251" s="881"/>
      <c r="F1251" s="377" t="s">
        <v>231</v>
      </c>
      <c r="G1251" s="380" t="s">
        <v>233</v>
      </c>
      <c r="H1251" s="943" t="s">
        <v>250</v>
      </c>
      <c r="I1251" s="944"/>
      <c r="J1251" s="944"/>
      <c r="K1251" s="944"/>
      <c r="L1251" s="944"/>
      <c r="M1251" s="944"/>
      <c r="N1251" s="944"/>
      <c r="O1251" s="945"/>
      <c r="P1251" s="373"/>
      <c r="Q1251" s="373"/>
      <c r="R1251" s="373"/>
    </row>
    <row r="1252" spans="1:20" ht="21.6" customHeight="1" thickBot="1" x14ac:dyDescent="0.3">
      <c r="B1252" s="636" t="str">
        <f>일반사항!$E$6</f>
        <v>부산</v>
      </c>
      <c r="C1252" s="937">
        <f>일반사항!$E$7</f>
        <v>0</v>
      </c>
      <c r="D1252" s="937"/>
      <c r="E1252" s="937"/>
      <c r="F1252" s="665">
        <f>'훈련비용 조정내역표'!$B$34</f>
        <v>25</v>
      </c>
      <c r="G1252" s="381">
        <f>INDEX('훈련비용 조정내역표'!$H$10:$H$60,MATCH(F1252,'훈련비용 조정내역표'!$B$10:$B$60,0),0)</f>
        <v>0</v>
      </c>
      <c r="H1252" s="937">
        <f>INDEX('훈련비용 조정내역표'!$D$10:$D$60,MATCH(F1252,'훈련비용 조정내역표'!$B$10:$B$60,0),0)</f>
        <v>0</v>
      </c>
      <c r="I1252" s="937"/>
      <c r="J1252" s="937"/>
      <c r="K1252" s="937"/>
      <c r="L1252" s="434" t="str">
        <f>IF(E1254=G1254,"◯ 적합","◯ 변경")</f>
        <v>◯ 적합</v>
      </c>
      <c r="M1252" s="938">
        <f>INDEX('훈련비용 조정내역표'!$E$10:$E$60,MATCH(F1252,'훈련비용 조정내역표'!$B$10:$B$60,0),0)</f>
        <v>0</v>
      </c>
      <c r="N1252" s="938"/>
      <c r="O1252" s="938"/>
      <c r="P1252" s="373"/>
      <c r="Q1252" s="373"/>
      <c r="R1252" s="373"/>
    </row>
    <row r="1253" spans="1:20" ht="21.6" customHeight="1" thickTop="1" x14ac:dyDescent="0.25">
      <c r="B1253" s="939" t="s">
        <v>106</v>
      </c>
      <c r="C1253" s="939"/>
      <c r="D1253" s="939"/>
      <c r="E1253" s="939" t="s">
        <v>163</v>
      </c>
      <c r="F1253" s="939"/>
      <c r="G1253" s="940"/>
      <c r="H1253" s="941" t="s">
        <v>243</v>
      </c>
      <c r="I1253" s="939"/>
      <c r="J1253" s="939"/>
      <c r="K1253" s="939"/>
      <c r="L1253" s="939" t="s">
        <v>246</v>
      </c>
      <c r="M1253" s="939"/>
      <c r="N1253" s="939"/>
      <c r="O1253" s="939"/>
      <c r="P1253" s="373"/>
      <c r="Q1253" s="373"/>
      <c r="R1253" s="373"/>
      <c r="T1253" s="382"/>
    </row>
    <row r="1254" spans="1:20" ht="21.6" customHeight="1" x14ac:dyDescent="0.25">
      <c r="B1254" s="915">
        <f>INDEX('훈련비용 조정내역표'!$O$10:$O$60,MATCH(F1252,'훈련비용 조정내역표'!$B$10:$B$60,0),0)</f>
        <v>0</v>
      </c>
      <c r="C1254" s="917" t="str">
        <f>IF(B1254=D1254,"◯ 적합","◯ 변경")</f>
        <v>◯ 적합</v>
      </c>
      <c r="D1254" s="918">
        <f>INDEX('훈련비용 조정내역표'!$Y$10:$Y$60,MATCH(F1252,'훈련비용 조정내역표'!$B$10:$B$60,0),0)</f>
        <v>0</v>
      </c>
      <c r="E1254" s="915">
        <f>INDEX('훈련비용 조정내역표'!$N$10:$N$60,MATCH(F1252,'훈련비용 조정내역표'!$B$10:$B$60,0),0)</f>
        <v>0</v>
      </c>
      <c r="F1254" s="917" t="str">
        <f>IF(E1254=G1254,"◯ 적합","◯ 변경")</f>
        <v>◯ 적합</v>
      </c>
      <c r="G1254" s="921">
        <f>INDEX('훈련비용 조정내역표'!$X$10:$X$60,MATCH(F1252,'훈련비용 조정내역표'!$B$10:$B$60,0),0)</f>
        <v>0</v>
      </c>
      <c r="H1254" s="934" t="s">
        <v>36</v>
      </c>
      <c r="I1254" s="926"/>
      <c r="J1254" s="935">
        <f>J1255+J1256+J1257+J1258</f>
        <v>0</v>
      </c>
      <c r="K1254" s="935"/>
      <c r="L1254" s="926" t="s">
        <v>36</v>
      </c>
      <c r="M1254" s="926"/>
      <c r="N1254" s="935">
        <f>N1255+N1256+N1257+N1258</f>
        <v>0</v>
      </c>
      <c r="O1254" s="935"/>
      <c r="P1254" s="373"/>
      <c r="Q1254" s="373"/>
      <c r="R1254" s="373"/>
      <c r="T1254" s="382"/>
    </row>
    <row r="1255" spans="1:20" ht="21.6" customHeight="1" x14ac:dyDescent="0.25">
      <c r="A1255" s="371" t="str">
        <f>F1252&amp;"훈련비금액"</f>
        <v>25훈련비금액</v>
      </c>
      <c r="B1255" s="915"/>
      <c r="C1255" s="917"/>
      <c r="D1255" s="918"/>
      <c r="E1255" s="915"/>
      <c r="F1255" s="917"/>
      <c r="G1255" s="921"/>
      <c r="H1255" s="929" t="s">
        <v>263</v>
      </c>
      <c r="I1255" s="932"/>
      <c r="J1255" s="936">
        <f>E1289</f>
        <v>0</v>
      </c>
      <c r="K1255" s="936"/>
      <c r="L1255" s="932" t="s">
        <v>263</v>
      </c>
      <c r="M1255" s="932"/>
      <c r="N1255" s="936">
        <f>L1289</f>
        <v>0</v>
      </c>
      <c r="O1255" s="936"/>
      <c r="P1255" s="373"/>
      <c r="Q1255" s="373"/>
      <c r="R1255" s="373"/>
      <c r="T1255" s="382"/>
    </row>
    <row r="1256" spans="1:20" ht="21.6" customHeight="1" x14ac:dyDescent="0.25">
      <c r="A1256" s="371" t="str">
        <f>F1252&amp;"숙식비"</f>
        <v>25숙식비</v>
      </c>
      <c r="B1256" s="926" t="s">
        <v>236</v>
      </c>
      <c r="C1256" s="926"/>
      <c r="D1256" s="926"/>
      <c r="E1256" s="926" t="s">
        <v>237</v>
      </c>
      <c r="F1256" s="926"/>
      <c r="G1256" s="927"/>
      <c r="H1256" s="928" t="s">
        <v>342</v>
      </c>
      <c r="I1256" s="384" t="s">
        <v>244</v>
      </c>
      <c r="J1256" s="923">
        <f>E1290</f>
        <v>0</v>
      </c>
      <c r="K1256" s="923"/>
      <c r="L1256" s="931" t="s">
        <v>342</v>
      </c>
      <c r="M1256" s="384" t="s">
        <v>244</v>
      </c>
      <c r="N1256" s="914">
        <f>L1290</f>
        <v>0</v>
      </c>
      <c r="O1256" s="914"/>
      <c r="P1256" s="373"/>
      <c r="Q1256" s="373"/>
      <c r="R1256" s="373"/>
      <c r="T1256" s="382"/>
    </row>
    <row r="1257" spans="1:20" ht="21.6" customHeight="1" x14ac:dyDescent="0.25">
      <c r="A1257" s="371" t="str">
        <f>F1252&amp;"식비"</f>
        <v>25식비</v>
      </c>
      <c r="B1257" s="915">
        <f>INDEX('훈련비용 조정내역표'!$M$10:$M$60,MATCH(F1252,'훈련비용 조정내역표'!$B$10:$B$60,0),0)</f>
        <v>0</v>
      </c>
      <c r="C1257" s="917" t="str">
        <f>IF(B1257=D1257,"◯ 적합","◯ 변경")</f>
        <v>◯ 적합</v>
      </c>
      <c r="D1257" s="918">
        <f>INDEX('훈련비용 조정내역표'!$W$10:$W$60,MATCH(F1252,'훈련비용 조정내역표'!$B$10:$B$60,0),0)</f>
        <v>0</v>
      </c>
      <c r="E1257" s="920">
        <f>INDEX('훈련비용 조정내역표'!$J$10:$J$60,MATCH(F1252,'훈련비용 조정내역표'!$B$10:$B$60,0),0)</f>
        <v>0</v>
      </c>
      <c r="F1257" s="917" t="str">
        <f>IF(E1257=G1257,"◯ 적합","◯ 변경")</f>
        <v>◯ 적합</v>
      </c>
      <c r="G1257" s="921">
        <f>INDEX('훈련비용 조정내역표'!$K$10:$K$60,MATCH(F1252,'훈련비용 조정내역표'!$B$10:$B$60,0),0)</f>
        <v>0</v>
      </c>
      <c r="H1257" s="929"/>
      <c r="I1257" s="384" t="s">
        <v>199</v>
      </c>
      <c r="J1257" s="923">
        <f>E1291</f>
        <v>0</v>
      </c>
      <c r="K1257" s="923"/>
      <c r="L1257" s="932"/>
      <c r="M1257" s="384" t="s">
        <v>199</v>
      </c>
      <c r="N1257" s="914">
        <f>L1291</f>
        <v>0</v>
      </c>
      <c r="O1257" s="914"/>
      <c r="P1257" s="373"/>
      <c r="Q1257" s="373"/>
      <c r="R1257" s="373"/>
      <c r="T1257" s="382"/>
    </row>
    <row r="1258" spans="1:20" ht="21.6" customHeight="1" thickBot="1" x14ac:dyDescent="0.3">
      <c r="A1258" s="371" t="str">
        <f>F1252&amp;"수당 등"</f>
        <v>25수당 등</v>
      </c>
      <c r="B1258" s="916"/>
      <c r="C1258" s="917"/>
      <c r="D1258" s="919"/>
      <c r="E1258" s="916"/>
      <c r="F1258" s="917"/>
      <c r="G1258" s="922"/>
      <c r="H1258" s="930"/>
      <c r="I1258" s="385" t="s">
        <v>245</v>
      </c>
      <c r="J1258" s="924">
        <f>E1292</f>
        <v>0</v>
      </c>
      <c r="K1258" s="924"/>
      <c r="L1258" s="933"/>
      <c r="M1258" s="385" t="s">
        <v>245</v>
      </c>
      <c r="N1258" s="925">
        <f>L1292</f>
        <v>0</v>
      </c>
      <c r="O1258" s="925"/>
      <c r="P1258" s="373"/>
      <c r="Q1258" s="373"/>
      <c r="R1258" s="373"/>
      <c r="T1258" s="382"/>
    </row>
    <row r="1259" spans="1:20" ht="21.6" customHeight="1" thickTop="1" thickBot="1" x14ac:dyDescent="0.3">
      <c r="B1259" s="883" t="s">
        <v>238</v>
      </c>
      <c r="C1259" s="883"/>
      <c r="D1259" s="386">
        <f>INDEX('훈련비용 조정내역표'!$L$10:$L$60,MATCH(F1252,'훈련비용 조정내역표'!$B$10:$B$60,0),0)</f>
        <v>0</v>
      </c>
      <c r="E1259" s="883" t="s">
        <v>239</v>
      </c>
      <c r="F1259" s="883"/>
      <c r="G1259" s="387">
        <f>INDEX('훈련비용 조정내역표'!$V$10:$V$60,MATCH(F1252,'훈련비용 조정내역표'!$B$10:$B$60,0),0)</f>
        <v>0</v>
      </c>
      <c r="H1259" s="884" t="s">
        <v>240</v>
      </c>
      <c r="I1259" s="884"/>
      <c r="J1259" s="388" t="s">
        <v>241</v>
      </c>
      <c r="K1259" s="389"/>
      <c r="L1259" s="388" t="s">
        <v>242</v>
      </c>
      <c r="M1259" s="390"/>
      <c r="N1259" s="885"/>
      <c r="O1259" s="885"/>
      <c r="P1259" s="373"/>
      <c r="Q1259" s="373"/>
      <c r="R1259" s="373"/>
      <c r="T1259" s="382"/>
    </row>
    <row r="1260" spans="1:20" ht="21.6" customHeight="1" thickTop="1" x14ac:dyDescent="0.25">
      <c r="B1260" s="886" t="s">
        <v>174</v>
      </c>
      <c r="C1260" s="889" t="s">
        <v>175</v>
      </c>
      <c r="D1260" s="890"/>
      <c r="E1260" s="895" t="s">
        <v>251</v>
      </c>
      <c r="F1260" s="896"/>
      <c r="G1260" s="896"/>
      <c r="H1260" s="896"/>
      <c r="I1260" s="897" t="s">
        <v>252</v>
      </c>
      <c r="J1260" s="898"/>
      <c r="K1260" s="899"/>
      <c r="L1260" s="906" t="s">
        <v>253</v>
      </c>
      <c r="M1260" s="907"/>
      <c r="N1260" s="907"/>
      <c r="O1260" s="908"/>
      <c r="P1260" s="382"/>
    </row>
    <row r="1261" spans="1:20" ht="21.6" customHeight="1" x14ac:dyDescent="0.25">
      <c r="B1261" s="887"/>
      <c r="C1261" s="891"/>
      <c r="D1261" s="892"/>
      <c r="E1261" s="909" t="s">
        <v>176</v>
      </c>
      <c r="F1261" s="911" t="s">
        <v>177</v>
      </c>
      <c r="G1261" s="912"/>
      <c r="H1261" s="913"/>
      <c r="I1261" s="900"/>
      <c r="J1261" s="901"/>
      <c r="K1261" s="902"/>
      <c r="L1261" s="909" t="s">
        <v>176</v>
      </c>
      <c r="M1261" s="911" t="s">
        <v>177</v>
      </c>
      <c r="N1261" s="912"/>
      <c r="O1261" s="913"/>
      <c r="P1261" s="382"/>
    </row>
    <row r="1262" spans="1:20" ht="21.6" customHeight="1" x14ac:dyDescent="0.25">
      <c r="B1262" s="888"/>
      <c r="C1262" s="893"/>
      <c r="D1262" s="894"/>
      <c r="E1262" s="910"/>
      <c r="F1262" s="392" t="s">
        <v>134</v>
      </c>
      <c r="G1262" s="392" t="s">
        <v>195</v>
      </c>
      <c r="H1262" s="392" t="s">
        <v>136</v>
      </c>
      <c r="I1262" s="903"/>
      <c r="J1262" s="904"/>
      <c r="K1262" s="905"/>
      <c r="L1262" s="910"/>
      <c r="M1262" s="392" t="s">
        <v>134</v>
      </c>
      <c r="N1262" s="392" t="s">
        <v>195</v>
      </c>
      <c r="O1262" s="392" t="s">
        <v>136</v>
      </c>
      <c r="P1262" s="382"/>
    </row>
    <row r="1263" spans="1:20" ht="18.600000000000001" customHeight="1" x14ac:dyDescent="0.25">
      <c r="A1263" s="451" t="s">
        <v>114</v>
      </c>
      <c r="B1263" s="393" t="s">
        <v>114</v>
      </c>
      <c r="C1263" s="880" t="s">
        <v>180</v>
      </c>
      <c r="D1263" s="878"/>
      <c r="E1263" s="613">
        <f>F1263*G1263*H1263</f>
        <v>0</v>
      </c>
      <c r="F1263" s="395"/>
      <c r="G1263" s="395"/>
      <c r="H1263" s="394">
        <f>B1254</f>
        <v>0</v>
      </c>
      <c r="I1263" s="396">
        <f>L1263-E1263</f>
        <v>0</v>
      </c>
      <c r="J1263" s="397"/>
      <c r="K1263" s="398"/>
      <c r="L1263" s="613">
        <f>M1263*N1263*O1263</f>
        <v>0</v>
      </c>
      <c r="M1263" s="399"/>
      <c r="N1263" s="399"/>
      <c r="O1263" s="394">
        <f>D1254</f>
        <v>0</v>
      </c>
      <c r="P1263" s="382"/>
    </row>
    <row r="1264" spans="1:20" ht="18.600000000000001" customHeight="1" x14ac:dyDescent="0.25">
      <c r="A1264" s="451" t="s">
        <v>164</v>
      </c>
      <c r="B1264" s="881" t="s">
        <v>164</v>
      </c>
      <c r="C1264" s="876" t="s">
        <v>178</v>
      </c>
      <c r="D1264" s="877"/>
      <c r="E1264" s="400">
        <f>SUM(E1265:E1268)</f>
        <v>0</v>
      </c>
      <c r="F1264" s="401"/>
      <c r="G1264" s="402"/>
      <c r="H1264" s="402"/>
      <c r="I1264" s="396"/>
      <c r="J1264" s="403"/>
      <c r="K1264" s="404"/>
      <c r="L1264" s="400">
        <f>SUM(L1265:L1268)</f>
        <v>0</v>
      </c>
      <c r="M1264" s="401"/>
      <c r="N1264" s="402"/>
      <c r="O1264" s="402"/>
      <c r="P1264" s="382"/>
    </row>
    <row r="1265" spans="1:16" ht="18.600000000000001" customHeight="1" x14ac:dyDescent="0.25">
      <c r="A1265" s="451"/>
      <c r="B1265" s="881"/>
      <c r="C1265" s="874" t="s">
        <v>181</v>
      </c>
      <c r="D1265" s="882"/>
      <c r="E1265" s="394">
        <f t="shared" ref="E1265:E1268" si="455">F1265*G1265*H1265</f>
        <v>0</v>
      </c>
      <c r="F1265" s="395"/>
      <c r="G1265" s="395"/>
      <c r="H1265" s="394">
        <f>H1263</f>
        <v>0</v>
      </c>
      <c r="I1265" s="396">
        <f t="shared" ref="I1265:I1269" si="456">L1265-E1265</f>
        <v>0</v>
      </c>
      <c r="J1265" s="397"/>
      <c r="K1265" s="398"/>
      <c r="L1265" s="394">
        <f t="shared" ref="L1265:L1269" si="457">M1265*N1265*O1265</f>
        <v>0</v>
      </c>
      <c r="M1265" s="399"/>
      <c r="N1265" s="399"/>
      <c r="O1265" s="394">
        <f>O1263</f>
        <v>0</v>
      </c>
      <c r="P1265" s="382"/>
    </row>
    <row r="1266" spans="1:16" ht="18.600000000000001" customHeight="1" x14ac:dyDescent="0.25">
      <c r="A1266" s="451"/>
      <c r="B1266" s="881"/>
      <c r="C1266" s="874" t="s">
        <v>181</v>
      </c>
      <c r="D1266" s="882"/>
      <c r="E1266" s="394">
        <f t="shared" si="455"/>
        <v>0</v>
      </c>
      <c r="F1266" s="395"/>
      <c r="G1266" s="395"/>
      <c r="H1266" s="394">
        <f>H1263</f>
        <v>0</v>
      </c>
      <c r="I1266" s="396">
        <f t="shared" si="456"/>
        <v>0</v>
      </c>
      <c r="J1266" s="397"/>
      <c r="K1266" s="398"/>
      <c r="L1266" s="394">
        <f t="shared" si="457"/>
        <v>0</v>
      </c>
      <c r="M1266" s="399"/>
      <c r="N1266" s="399"/>
      <c r="O1266" s="394">
        <f>O1263</f>
        <v>0</v>
      </c>
      <c r="P1266" s="382"/>
    </row>
    <row r="1267" spans="1:16" ht="18.600000000000001" customHeight="1" x14ac:dyDescent="0.25">
      <c r="A1267" s="451"/>
      <c r="B1267" s="881"/>
      <c r="C1267" s="874" t="s">
        <v>182</v>
      </c>
      <c r="D1267" s="867"/>
      <c r="E1267" s="394">
        <f t="shared" si="455"/>
        <v>0</v>
      </c>
      <c r="F1267" s="395"/>
      <c r="G1267" s="395"/>
      <c r="H1267" s="394">
        <f>H1263</f>
        <v>0</v>
      </c>
      <c r="I1267" s="396">
        <f t="shared" si="456"/>
        <v>0</v>
      </c>
      <c r="J1267" s="397"/>
      <c r="K1267" s="398"/>
      <c r="L1267" s="394">
        <f t="shared" si="457"/>
        <v>0</v>
      </c>
      <c r="M1267" s="399"/>
      <c r="N1267" s="399"/>
      <c r="O1267" s="394">
        <f>O1263</f>
        <v>0</v>
      </c>
      <c r="P1267" s="382"/>
    </row>
    <row r="1268" spans="1:16" ht="18.600000000000001" customHeight="1" x14ac:dyDescent="0.25">
      <c r="A1268" s="451"/>
      <c r="B1268" s="881"/>
      <c r="C1268" s="874" t="s">
        <v>182</v>
      </c>
      <c r="D1268" s="867"/>
      <c r="E1268" s="394">
        <f t="shared" si="455"/>
        <v>0</v>
      </c>
      <c r="F1268" s="395"/>
      <c r="G1268" s="395"/>
      <c r="H1268" s="394">
        <f>H1263</f>
        <v>0</v>
      </c>
      <c r="I1268" s="396">
        <f t="shared" si="456"/>
        <v>0</v>
      </c>
      <c r="J1268" s="397"/>
      <c r="K1268" s="398"/>
      <c r="L1268" s="394">
        <f t="shared" si="457"/>
        <v>0</v>
      </c>
      <c r="M1268" s="399"/>
      <c r="N1268" s="399"/>
      <c r="O1268" s="394">
        <f>O1263</f>
        <v>0</v>
      </c>
      <c r="P1268" s="382"/>
    </row>
    <row r="1269" spans="1:16" ht="18.600000000000001" customHeight="1" x14ac:dyDescent="0.25">
      <c r="A1269" s="451" t="s">
        <v>165</v>
      </c>
      <c r="B1269" s="405" t="s">
        <v>165</v>
      </c>
      <c r="C1269" s="874" t="s">
        <v>183</v>
      </c>
      <c r="D1269" s="867"/>
      <c r="E1269" s="394">
        <f>F1269*G1269*H1269</f>
        <v>0</v>
      </c>
      <c r="F1269" s="395"/>
      <c r="G1269" s="395"/>
      <c r="H1269" s="394">
        <f>H1263</f>
        <v>0</v>
      </c>
      <c r="I1269" s="396">
        <f t="shared" si="456"/>
        <v>0</v>
      </c>
      <c r="J1269" s="397"/>
      <c r="K1269" s="398"/>
      <c r="L1269" s="394">
        <f t="shared" si="457"/>
        <v>0</v>
      </c>
      <c r="M1269" s="399"/>
      <c r="N1269" s="399"/>
      <c r="O1269" s="394">
        <f>O1263</f>
        <v>0</v>
      </c>
      <c r="P1269" s="382"/>
    </row>
    <row r="1270" spans="1:16" ht="18.600000000000001" customHeight="1" x14ac:dyDescent="0.25">
      <c r="A1270" s="451" t="s">
        <v>166</v>
      </c>
      <c r="B1270" s="875" t="s">
        <v>166</v>
      </c>
      <c r="C1270" s="876" t="s">
        <v>178</v>
      </c>
      <c r="D1270" s="877"/>
      <c r="E1270" s="400">
        <f>SUM(E1271:E1273)</f>
        <v>0</v>
      </c>
      <c r="F1270" s="401"/>
      <c r="G1270" s="402"/>
      <c r="H1270" s="402"/>
      <c r="I1270" s="406"/>
      <c r="J1270" s="403"/>
      <c r="K1270" s="404"/>
      <c r="L1270" s="400">
        <f>SUM(L1271:L1273)</f>
        <v>0</v>
      </c>
      <c r="M1270" s="401"/>
      <c r="N1270" s="402"/>
      <c r="O1270" s="402"/>
      <c r="P1270" s="382"/>
    </row>
    <row r="1271" spans="1:16" ht="18.600000000000001" customHeight="1" x14ac:dyDescent="0.25">
      <c r="A1271" s="451"/>
      <c r="B1271" s="879"/>
      <c r="C1271" s="866" t="s">
        <v>184</v>
      </c>
      <c r="D1271" s="867"/>
      <c r="E1271" s="394">
        <f>F1271*G1271*H1271</f>
        <v>0</v>
      </c>
      <c r="F1271" s="395"/>
      <c r="G1271" s="395"/>
      <c r="H1271" s="394">
        <f>H1263</f>
        <v>0</v>
      </c>
      <c r="I1271" s="396">
        <f t="shared" ref="I1271:I1274" si="458">L1271-E1271</f>
        <v>0</v>
      </c>
      <c r="J1271" s="397"/>
      <c r="K1271" s="398"/>
      <c r="L1271" s="394">
        <f t="shared" ref="L1271:L1274" si="459">M1271*N1271*O1271</f>
        <v>0</v>
      </c>
      <c r="M1271" s="399"/>
      <c r="N1271" s="399"/>
      <c r="O1271" s="394">
        <f>O1263</f>
        <v>0</v>
      </c>
      <c r="P1271" s="382"/>
    </row>
    <row r="1272" spans="1:16" ht="18.600000000000001" customHeight="1" x14ac:dyDescent="0.25">
      <c r="A1272" s="451"/>
      <c r="B1272" s="879"/>
      <c r="C1272" s="866" t="s">
        <v>185</v>
      </c>
      <c r="D1272" s="867"/>
      <c r="E1272" s="394">
        <f t="shared" ref="E1272:E1273" si="460">F1272*G1272*H1272</f>
        <v>0</v>
      </c>
      <c r="F1272" s="395"/>
      <c r="G1272" s="395"/>
      <c r="H1272" s="394">
        <f>H1263</f>
        <v>0</v>
      </c>
      <c r="I1272" s="396">
        <f t="shared" si="458"/>
        <v>0</v>
      </c>
      <c r="J1272" s="397"/>
      <c r="K1272" s="398"/>
      <c r="L1272" s="394">
        <f t="shared" si="459"/>
        <v>0</v>
      </c>
      <c r="M1272" s="399"/>
      <c r="N1272" s="399"/>
      <c r="O1272" s="394">
        <f>O1263</f>
        <v>0</v>
      </c>
      <c r="P1272" s="382"/>
    </row>
    <row r="1273" spans="1:16" ht="18.600000000000001" customHeight="1" x14ac:dyDescent="0.25">
      <c r="A1273" s="451"/>
      <c r="B1273" s="879"/>
      <c r="C1273" s="866" t="s">
        <v>179</v>
      </c>
      <c r="D1273" s="867"/>
      <c r="E1273" s="394">
        <f t="shared" si="460"/>
        <v>0</v>
      </c>
      <c r="F1273" s="395"/>
      <c r="G1273" s="395"/>
      <c r="H1273" s="394">
        <f>H1263</f>
        <v>0</v>
      </c>
      <c r="I1273" s="396">
        <f t="shared" si="458"/>
        <v>0</v>
      </c>
      <c r="J1273" s="397"/>
      <c r="K1273" s="398"/>
      <c r="L1273" s="394">
        <f t="shared" si="459"/>
        <v>0</v>
      </c>
      <c r="M1273" s="399"/>
      <c r="N1273" s="399"/>
      <c r="O1273" s="394">
        <f>O1263</f>
        <v>0</v>
      </c>
      <c r="P1273" s="382"/>
    </row>
    <row r="1274" spans="1:16" ht="18.600000000000001" customHeight="1" x14ac:dyDescent="0.25">
      <c r="A1274" s="451" t="s">
        <v>167</v>
      </c>
      <c r="B1274" s="407" t="s">
        <v>167</v>
      </c>
      <c r="C1274" s="874" t="s">
        <v>186</v>
      </c>
      <c r="D1274" s="867"/>
      <c r="E1274" s="394">
        <f>F1274*G1274*H1274</f>
        <v>0</v>
      </c>
      <c r="F1274" s="395"/>
      <c r="G1274" s="395"/>
      <c r="H1274" s="394">
        <f>H1263</f>
        <v>0</v>
      </c>
      <c r="I1274" s="396">
        <f t="shared" si="458"/>
        <v>0</v>
      </c>
      <c r="J1274" s="397"/>
      <c r="K1274" s="398"/>
      <c r="L1274" s="394">
        <f t="shared" si="459"/>
        <v>0</v>
      </c>
      <c r="M1274" s="399"/>
      <c r="N1274" s="399"/>
      <c r="O1274" s="394">
        <f>O1263</f>
        <v>0</v>
      </c>
      <c r="P1274" s="382"/>
    </row>
    <row r="1275" spans="1:16" ht="18.600000000000001" customHeight="1" x14ac:dyDescent="0.25">
      <c r="A1275" s="451" t="s">
        <v>168</v>
      </c>
      <c r="B1275" s="875" t="s">
        <v>168</v>
      </c>
      <c r="C1275" s="876" t="s">
        <v>178</v>
      </c>
      <c r="D1275" s="877"/>
      <c r="E1275" s="400">
        <f>SUM(E1276:E1278)</f>
        <v>0</v>
      </c>
      <c r="F1275" s="401"/>
      <c r="G1275" s="402"/>
      <c r="H1275" s="402"/>
      <c r="I1275" s="406"/>
      <c r="J1275" s="403"/>
      <c r="K1275" s="404"/>
      <c r="L1275" s="400">
        <f>SUM(L1276:L1278)</f>
        <v>0</v>
      </c>
      <c r="M1275" s="401"/>
      <c r="N1275" s="402"/>
      <c r="O1275" s="402"/>
      <c r="P1275" s="382"/>
    </row>
    <row r="1276" spans="1:16" ht="18.600000000000001" customHeight="1" x14ac:dyDescent="0.25">
      <c r="A1276" s="451"/>
      <c r="B1276" s="875"/>
      <c r="C1276" s="866" t="s">
        <v>187</v>
      </c>
      <c r="D1276" s="867"/>
      <c r="E1276" s="394">
        <f t="shared" ref="E1276:E1278" si="461">F1276*G1276*H1276</f>
        <v>0</v>
      </c>
      <c r="F1276" s="395"/>
      <c r="G1276" s="395"/>
      <c r="H1276" s="394">
        <f>H1263</f>
        <v>0</v>
      </c>
      <c r="I1276" s="396">
        <f t="shared" ref="I1276:I1279" si="462">L1276-E1276</f>
        <v>0</v>
      </c>
      <c r="J1276" s="397"/>
      <c r="K1276" s="398"/>
      <c r="L1276" s="394">
        <f t="shared" ref="L1276:L1279" si="463">M1276*N1276*O1276</f>
        <v>0</v>
      </c>
      <c r="M1276" s="399"/>
      <c r="N1276" s="399"/>
      <c r="O1276" s="394">
        <f>O1263</f>
        <v>0</v>
      </c>
      <c r="P1276" s="382"/>
    </row>
    <row r="1277" spans="1:16" ht="18.600000000000001" customHeight="1" x14ac:dyDescent="0.25">
      <c r="A1277" s="451"/>
      <c r="B1277" s="875"/>
      <c r="C1277" s="866" t="s">
        <v>188</v>
      </c>
      <c r="D1277" s="867"/>
      <c r="E1277" s="394">
        <f t="shared" si="461"/>
        <v>0</v>
      </c>
      <c r="F1277" s="395"/>
      <c r="G1277" s="395"/>
      <c r="H1277" s="394">
        <f>H1263</f>
        <v>0</v>
      </c>
      <c r="I1277" s="396">
        <f t="shared" si="462"/>
        <v>0</v>
      </c>
      <c r="J1277" s="397"/>
      <c r="K1277" s="398"/>
      <c r="L1277" s="394">
        <f t="shared" si="463"/>
        <v>0</v>
      </c>
      <c r="M1277" s="399"/>
      <c r="N1277" s="399"/>
      <c r="O1277" s="394">
        <f>O1263</f>
        <v>0</v>
      </c>
      <c r="P1277" s="382"/>
    </row>
    <row r="1278" spans="1:16" ht="18.600000000000001" customHeight="1" x14ac:dyDescent="0.25">
      <c r="A1278" s="451"/>
      <c r="B1278" s="875"/>
      <c r="C1278" s="866" t="s">
        <v>179</v>
      </c>
      <c r="D1278" s="867"/>
      <c r="E1278" s="394">
        <f t="shared" si="461"/>
        <v>0</v>
      </c>
      <c r="F1278" s="395"/>
      <c r="G1278" s="395"/>
      <c r="H1278" s="394">
        <f>H1263</f>
        <v>0</v>
      </c>
      <c r="I1278" s="396">
        <f t="shared" si="462"/>
        <v>0</v>
      </c>
      <c r="J1278" s="397"/>
      <c r="K1278" s="398"/>
      <c r="L1278" s="394">
        <f t="shared" si="463"/>
        <v>0</v>
      </c>
      <c r="M1278" s="399"/>
      <c r="N1278" s="399"/>
      <c r="O1278" s="394">
        <f>O1263</f>
        <v>0</v>
      </c>
      <c r="P1278" s="382"/>
    </row>
    <row r="1279" spans="1:16" ht="18.600000000000001" customHeight="1" x14ac:dyDescent="0.25">
      <c r="A1279" s="451" t="s">
        <v>169</v>
      </c>
      <c r="B1279" s="405" t="s">
        <v>169</v>
      </c>
      <c r="C1279" s="874" t="s">
        <v>189</v>
      </c>
      <c r="D1279" s="867"/>
      <c r="E1279" s="394">
        <f>F1279*G1279*H1279</f>
        <v>0</v>
      </c>
      <c r="F1279" s="395"/>
      <c r="G1279" s="395"/>
      <c r="H1279" s="394">
        <f>H1263</f>
        <v>0</v>
      </c>
      <c r="I1279" s="396">
        <f t="shared" si="462"/>
        <v>0</v>
      </c>
      <c r="J1279" s="397"/>
      <c r="K1279" s="398"/>
      <c r="L1279" s="394">
        <f t="shared" si="463"/>
        <v>0</v>
      </c>
      <c r="M1279" s="399"/>
      <c r="N1279" s="399"/>
      <c r="O1279" s="394">
        <f>O1263</f>
        <v>0</v>
      </c>
      <c r="P1279" s="382"/>
    </row>
    <row r="1280" spans="1:16" ht="18.600000000000001" customHeight="1" x14ac:dyDescent="0.25">
      <c r="A1280" s="451" t="s">
        <v>170</v>
      </c>
      <c r="B1280" s="875" t="s">
        <v>170</v>
      </c>
      <c r="C1280" s="876" t="s">
        <v>178</v>
      </c>
      <c r="D1280" s="877"/>
      <c r="E1280" s="400">
        <f>SUM(E1281:E1282)</f>
        <v>0</v>
      </c>
      <c r="F1280" s="401"/>
      <c r="G1280" s="402"/>
      <c r="H1280" s="402"/>
      <c r="I1280" s="406"/>
      <c r="J1280" s="403"/>
      <c r="K1280" s="404"/>
      <c r="L1280" s="400">
        <f>SUM(L1281:L1282)</f>
        <v>0</v>
      </c>
      <c r="M1280" s="401"/>
      <c r="N1280" s="402"/>
      <c r="O1280" s="402"/>
      <c r="P1280" s="382"/>
    </row>
    <row r="1281" spans="1:17" ht="18.600000000000001" customHeight="1" x14ac:dyDescent="0.25">
      <c r="A1281" s="451"/>
      <c r="B1281" s="878"/>
      <c r="C1281" s="874" t="s">
        <v>170</v>
      </c>
      <c r="D1281" s="867"/>
      <c r="E1281" s="394">
        <f t="shared" ref="E1281" si="464">F1281*G1281*H1281</f>
        <v>0</v>
      </c>
      <c r="F1281" s="395"/>
      <c r="G1281" s="395"/>
      <c r="H1281" s="394">
        <f>H1263</f>
        <v>0</v>
      </c>
      <c r="I1281" s="396">
        <f t="shared" ref="I1281:I1283" si="465">L1281-E1281</f>
        <v>0</v>
      </c>
      <c r="J1281" s="397"/>
      <c r="K1281" s="398"/>
      <c r="L1281" s="394">
        <f t="shared" ref="L1281:L1283" si="466">M1281*N1281*O1281</f>
        <v>0</v>
      </c>
      <c r="M1281" s="399"/>
      <c r="N1281" s="399"/>
      <c r="O1281" s="394">
        <f>O1263</f>
        <v>0</v>
      </c>
      <c r="P1281" s="382"/>
    </row>
    <row r="1282" spans="1:17" ht="18.600000000000001" customHeight="1" x14ac:dyDescent="0.25">
      <c r="A1282" s="451"/>
      <c r="B1282" s="878"/>
      <c r="C1282" s="874" t="s">
        <v>190</v>
      </c>
      <c r="D1282" s="867"/>
      <c r="E1282" s="394">
        <f>F1282*G1282*H1282</f>
        <v>0</v>
      </c>
      <c r="F1282" s="395"/>
      <c r="G1282" s="395"/>
      <c r="H1282" s="394">
        <f>H1263</f>
        <v>0</v>
      </c>
      <c r="I1282" s="396">
        <f t="shared" si="465"/>
        <v>0</v>
      </c>
      <c r="J1282" s="397"/>
      <c r="K1282" s="398"/>
      <c r="L1282" s="394">
        <f t="shared" si="466"/>
        <v>0</v>
      </c>
      <c r="M1282" s="399"/>
      <c r="N1282" s="399"/>
      <c r="O1282" s="394">
        <f>O1263</f>
        <v>0</v>
      </c>
      <c r="P1282" s="382"/>
    </row>
    <row r="1283" spans="1:17" ht="18.600000000000001" customHeight="1" x14ac:dyDescent="0.25">
      <c r="A1283" s="451" t="s">
        <v>171</v>
      </c>
      <c r="B1283" s="405" t="s">
        <v>171</v>
      </c>
      <c r="C1283" s="874" t="s">
        <v>191</v>
      </c>
      <c r="D1283" s="867"/>
      <c r="E1283" s="394">
        <f>F1283*G1283*H1283</f>
        <v>0</v>
      </c>
      <c r="F1283" s="395"/>
      <c r="G1283" s="395"/>
      <c r="H1283" s="394">
        <f>H1263</f>
        <v>0</v>
      </c>
      <c r="I1283" s="396">
        <f t="shared" si="465"/>
        <v>0</v>
      </c>
      <c r="J1283" s="397"/>
      <c r="K1283" s="398"/>
      <c r="L1283" s="394">
        <f t="shared" si="466"/>
        <v>0</v>
      </c>
      <c r="M1283" s="399"/>
      <c r="N1283" s="399"/>
      <c r="O1283" s="394">
        <f>O1263</f>
        <v>0</v>
      </c>
      <c r="P1283" s="382"/>
      <c r="Q1283" s="371" t="s">
        <v>256</v>
      </c>
    </row>
    <row r="1284" spans="1:17" ht="18.600000000000001" customHeight="1" x14ac:dyDescent="0.25">
      <c r="A1284" s="451" t="s">
        <v>172</v>
      </c>
      <c r="B1284" s="875" t="s">
        <v>172</v>
      </c>
      <c r="C1284" s="876" t="s">
        <v>178</v>
      </c>
      <c r="D1284" s="877"/>
      <c r="E1284" s="400">
        <f>SUM(E1285:E1287)</f>
        <v>0</v>
      </c>
      <c r="F1284" s="401"/>
      <c r="G1284" s="402"/>
      <c r="H1284" s="402"/>
      <c r="I1284" s="406"/>
      <c r="J1284" s="403"/>
      <c r="K1284" s="404"/>
      <c r="L1284" s="400">
        <f>SUM(L1285:L1287)</f>
        <v>0</v>
      </c>
      <c r="M1284" s="401"/>
      <c r="N1284" s="402"/>
      <c r="O1284" s="402"/>
      <c r="P1284" s="382"/>
    </row>
    <row r="1285" spans="1:17" ht="18.600000000000001" customHeight="1" x14ac:dyDescent="0.25">
      <c r="A1285" s="451"/>
      <c r="B1285" s="875"/>
      <c r="C1285" s="866" t="s">
        <v>192</v>
      </c>
      <c r="D1285" s="867"/>
      <c r="E1285" s="394">
        <f t="shared" ref="E1285:E1287" si="467">F1285*G1285*H1285</f>
        <v>0</v>
      </c>
      <c r="F1285" s="395"/>
      <c r="G1285" s="395"/>
      <c r="H1285" s="394">
        <f>H1263</f>
        <v>0</v>
      </c>
      <c r="I1285" s="396">
        <f t="shared" ref="I1285:I1288" si="468">L1285-E1285</f>
        <v>0</v>
      </c>
      <c r="J1285" s="397"/>
      <c r="K1285" s="398"/>
      <c r="L1285" s="394">
        <f t="shared" ref="L1285:L1288" si="469">M1285*N1285*O1285</f>
        <v>0</v>
      </c>
      <c r="M1285" s="399"/>
      <c r="N1285" s="399"/>
      <c r="O1285" s="394">
        <f>O1263</f>
        <v>0</v>
      </c>
      <c r="P1285" s="382"/>
    </row>
    <row r="1286" spans="1:17" ht="18.600000000000001" customHeight="1" x14ac:dyDescent="0.25">
      <c r="A1286" s="451"/>
      <c r="B1286" s="875"/>
      <c r="C1286" s="866" t="s">
        <v>193</v>
      </c>
      <c r="D1286" s="867"/>
      <c r="E1286" s="394">
        <f t="shared" si="467"/>
        <v>0</v>
      </c>
      <c r="F1286" s="395"/>
      <c r="G1286" s="395"/>
      <c r="H1286" s="394">
        <f>H1263</f>
        <v>0</v>
      </c>
      <c r="I1286" s="396">
        <f t="shared" si="468"/>
        <v>0</v>
      </c>
      <c r="J1286" s="397"/>
      <c r="K1286" s="398"/>
      <c r="L1286" s="394">
        <f t="shared" si="469"/>
        <v>0</v>
      </c>
      <c r="M1286" s="399"/>
      <c r="N1286" s="399"/>
      <c r="O1286" s="394">
        <f>O1263</f>
        <v>0</v>
      </c>
      <c r="P1286" s="382"/>
    </row>
    <row r="1287" spans="1:17" ht="18.600000000000001" customHeight="1" x14ac:dyDescent="0.25">
      <c r="A1287" s="451"/>
      <c r="B1287" s="875"/>
      <c r="C1287" s="866" t="s">
        <v>179</v>
      </c>
      <c r="D1287" s="867"/>
      <c r="E1287" s="394">
        <f t="shared" si="467"/>
        <v>0</v>
      </c>
      <c r="F1287" s="395"/>
      <c r="G1287" s="395"/>
      <c r="H1287" s="394">
        <f>H1263</f>
        <v>0</v>
      </c>
      <c r="I1287" s="396">
        <f t="shared" si="468"/>
        <v>0</v>
      </c>
      <c r="J1287" s="397"/>
      <c r="K1287" s="398"/>
      <c r="L1287" s="394">
        <f t="shared" si="469"/>
        <v>0</v>
      </c>
      <c r="M1287" s="399"/>
      <c r="N1287" s="399"/>
      <c r="O1287" s="394">
        <f>O1263</f>
        <v>0</v>
      </c>
      <c r="P1287" s="382"/>
    </row>
    <row r="1288" spans="1:17" ht="18.600000000000001" customHeight="1" x14ac:dyDescent="0.25">
      <c r="A1288" s="451" t="s">
        <v>173</v>
      </c>
      <c r="B1288" s="405" t="s">
        <v>173</v>
      </c>
      <c r="C1288" s="866" t="s">
        <v>194</v>
      </c>
      <c r="D1288" s="867"/>
      <c r="E1288" s="394">
        <f>F1288*G1288*H1288</f>
        <v>0</v>
      </c>
      <c r="F1288" s="395"/>
      <c r="G1288" s="395"/>
      <c r="H1288" s="394">
        <f>H1263</f>
        <v>0</v>
      </c>
      <c r="I1288" s="396">
        <f t="shared" si="468"/>
        <v>0</v>
      </c>
      <c r="J1288" s="397"/>
      <c r="K1288" s="398"/>
      <c r="L1288" s="394">
        <f t="shared" si="469"/>
        <v>0</v>
      </c>
      <c r="M1288" s="399"/>
      <c r="N1288" s="399"/>
      <c r="O1288" s="394">
        <f>O1263</f>
        <v>0</v>
      </c>
      <c r="P1288" s="382"/>
    </row>
    <row r="1289" spans="1:17" s="415" customFormat="1" ht="18.600000000000001" customHeight="1" x14ac:dyDescent="0.25">
      <c r="B1289" s="868" t="s">
        <v>196</v>
      </c>
      <c r="C1289" s="869"/>
      <c r="D1289" s="870"/>
      <c r="E1289" s="408">
        <f>SUM(E1263,E1264,E1269,E1270,E1274,E1275,E1279,E1280,E1283,E1284,E1288)</f>
        <v>0</v>
      </c>
      <c r="F1289" s="401"/>
      <c r="G1289" s="409"/>
      <c r="H1289" s="410"/>
      <c r="I1289" s="411"/>
      <c r="J1289" s="412"/>
      <c r="K1289" s="413"/>
      <c r="L1289" s="408">
        <f>SUM(L1263,L1264,L1269,L1270,L1274,L1275,L1279,L1280,L1283,L1284,L1288)</f>
        <v>0</v>
      </c>
      <c r="M1289" s="401"/>
      <c r="N1289" s="409"/>
      <c r="O1289" s="410"/>
      <c r="P1289" s="414"/>
    </row>
    <row r="1290" spans="1:17" ht="16.8" customHeight="1" outlineLevel="1" x14ac:dyDescent="0.25">
      <c r="B1290" s="871" t="s">
        <v>264</v>
      </c>
      <c r="C1290" s="872" t="s">
        <v>201</v>
      </c>
      <c r="D1290" s="873"/>
      <c r="E1290" s="416">
        <f t="shared" ref="E1290" si="470">F1290*G1290*H1290</f>
        <v>0</v>
      </c>
      <c r="F1290" s="417"/>
      <c r="G1290" s="417"/>
      <c r="H1290" s="394">
        <f>H1263</f>
        <v>0</v>
      </c>
      <c r="I1290" s="396">
        <f t="shared" ref="I1290:I1292" si="471">L1290-E1290</f>
        <v>0</v>
      </c>
      <c r="J1290" s="397"/>
      <c r="K1290" s="398"/>
      <c r="L1290" s="394">
        <f t="shared" ref="L1290:L1292" si="472">M1290*N1290*O1290</f>
        <v>0</v>
      </c>
      <c r="M1290" s="399"/>
      <c r="N1290" s="399"/>
      <c r="O1290" s="394">
        <f>O1263</f>
        <v>0</v>
      </c>
      <c r="P1290" s="382"/>
    </row>
    <row r="1291" spans="1:17" ht="16.8" customHeight="1" outlineLevel="1" x14ac:dyDescent="0.25">
      <c r="B1291" s="871"/>
      <c r="C1291" s="872" t="s">
        <v>200</v>
      </c>
      <c r="D1291" s="873"/>
      <c r="E1291" s="416">
        <f>F1291*G1291*H1291</f>
        <v>0</v>
      </c>
      <c r="F1291" s="417"/>
      <c r="G1291" s="417"/>
      <c r="H1291" s="394">
        <f>H1263</f>
        <v>0</v>
      </c>
      <c r="I1291" s="396">
        <f t="shared" si="471"/>
        <v>0</v>
      </c>
      <c r="J1291" s="397"/>
      <c r="K1291" s="398"/>
      <c r="L1291" s="394">
        <f t="shared" si="472"/>
        <v>0</v>
      </c>
      <c r="M1291" s="399"/>
      <c r="N1291" s="399"/>
      <c r="O1291" s="394">
        <f>O1263</f>
        <v>0</v>
      </c>
      <c r="P1291" s="382"/>
    </row>
    <row r="1292" spans="1:17" ht="16.8" customHeight="1" outlineLevel="1" x14ac:dyDescent="0.25">
      <c r="B1292" s="871"/>
      <c r="C1292" s="872" t="s">
        <v>197</v>
      </c>
      <c r="D1292" s="873"/>
      <c r="E1292" s="416">
        <f t="shared" ref="E1292" si="473">F1292*G1292*H1292</f>
        <v>0</v>
      </c>
      <c r="F1292" s="417"/>
      <c r="G1292" s="417"/>
      <c r="H1292" s="394">
        <f>H1263</f>
        <v>0</v>
      </c>
      <c r="I1292" s="396">
        <f t="shared" si="471"/>
        <v>0</v>
      </c>
      <c r="J1292" s="397"/>
      <c r="K1292" s="398"/>
      <c r="L1292" s="394">
        <f t="shared" si="472"/>
        <v>0</v>
      </c>
      <c r="M1292" s="399"/>
      <c r="N1292" s="399"/>
      <c r="O1292" s="394">
        <f>O1263</f>
        <v>0</v>
      </c>
      <c r="P1292" s="382"/>
    </row>
    <row r="1293" spans="1:17" s="415" customFormat="1" ht="18.600000000000001" customHeight="1" outlineLevel="1" thickBot="1" x14ac:dyDescent="0.3">
      <c r="B1293" s="860" t="s">
        <v>265</v>
      </c>
      <c r="C1293" s="861"/>
      <c r="D1293" s="862"/>
      <c r="E1293" s="418">
        <f>SUM(E1290:E1292)</f>
        <v>0</v>
      </c>
      <c r="F1293" s="419"/>
      <c r="G1293" s="420"/>
      <c r="H1293" s="421"/>
      <c r="I1293" s="422"/>
      <c r="J1293" s="423"/>
      <c r="K1293" s="424"/>
      <c r="L1293" s="418">
        <f>SUM(L1290:L1292)</f>
        <v>0</v>
      </c>
      <c r="M1293" s="419"/>
      <c r="N1293" s="420"/>
      <c r="O1293" s="421"/>
      <c r="P1293" s="414"/>
    </row>
    <row r="1294" spans="1:17" ht="21" customHeight="1" thickBot="1" x14ac:dyDescent="0.3">
      <c r="B1294" s="863" t="s">
        <v>254</v>
      </c>
      <c r="C1294" s="864"/>
      <c r="D1294" s="865" t="s">
        <v>255</v>
      </c>
      <c r="E1294" s="857"/>
      <c r="F1294" s="857"/>
      <c r="G1294" s="857"/>
      <c r="H1294" s="857"/>
      <c r="I1294" s="857"/>
      <c r="J1294" s="857"/>
      <c r="K1294" s="857"/>
      <c r="L1294" s="858"/>
      <c r="M1294" s="858"/>
      <c r="N1294" s="858"/>
      <c r="O1294" s="859"/>
      <c r="P1294" s="382"/>
    </row>
    <row r="1295" spans="1:17" outlineLevel="1" x14ac:dyDescent="0.25">
      <c r="B1295" s="303" t="s">
        <v>266</v>
      </c>
      <c r="E1295" s="425">
        <f>(E1289-E1288)*0.05</f>
        <v>0</v>
      </c>
      <c r="F1295" s="303"/>
      <c r="G1295" s="303"/>
      <c r="H1295" s="426"/>
      <c r="L1295" s="425">
        <f>(L1289-L1288)*0.05</f>
        <v>0</v>
      </c>
      <c r="P1295" s="382"/>
    </row>
    <row r="1296" spans="1:17" outlineLevel="1" x14ac:dyDescent="0.25">
      <c r="B1296" s="303"/>
      <c r="E1296" s="427" t="str">
        <f>IF(E1288&lt;=E1295,"O.K","Review")</f>
        <v>O.K</v>
      </c>
      <c r="F1296" s="303"/>
      <c r="G1296" s="303"/>
      <c r="L1296" s="427" t="str">
        <f>IF(L1288&lt;=L1295,"O.K","Review")</f>
        <v>O.K</v>
      </c>
      <c r="P1296" s="382"/>
    </row>
    <row r="1297" spans="1:20" x14ac:dyDescent="0.25">
      <c r="B1297" s="303"/>
      <c r="E1297" s="427"/>
      <c r="F1297" s="303"/>
      <c r="G1297" s="303"/>
      <c r="L1297" s="427"/>
      <c r="P1297" s="382"/>
    </row>
    <row r="1298" spans="1:20" s="428" customFormat="1" ht="25.5" customHeight="1" outlineLevel="1" x14ac:dyDescent="0.25">
      <c r="B1298" s="429" t="str">
        <f>정부지원금!$B$29</f>
        <v>성명 :                  (서명)</v>
      </c>
      <c r="C1298" s="429"/>
      <c r="E1298" s="429" t="str">
        <f>정부지원금!$E$29</f>
        <v>성명 :                  (서명)</v>
      </c>
      <c r="F1298" s="430"/>
      <c r="H1298" s="429" t="str">
        <f>정부지원금!$G$29</f>
        <v>성명 :                  (서명)</v>
      </c>
      <c r="K1298" s="430" t="str">
        <f>정부지원금!$I$29</f>
        <v>성명 :                  (서명)</v>
      </c>
      <c r="N1298" s="430" t="str">
        <f>정부지원금!$K$29</f>
        <v>성명 :                  (서명)</v>
      </c>
      <c r="P1298" s="382"/>
    </row>
    <row r="1299" spans="1:20" s="428" customFormat="1" ht="25.5" customHeight="1" outlineLevel="1" x14ac:dyDescent="0.25">
      <c r="B1299" s="429" t="str">
        <f>정부지원금!$B$30</f>
        <v>성명 :                  (서명)</v>
      </c>
      <c r="C1299" s="429"/>
      <c r="E1299" s="429" t="str">
        <f>정부지원금!$E$30</f>
        <v>성명 :                  (서명)</v>
      </c>
      <c r="F1299" s="430"/>
      <c r="H1299" s="429" t="str">
        <f>정부지원금!$G$30</f>
        <v>성명 :                  (서명)</v>
      </c>
      <c r="K1299" s="430" t="str">
        <f>정부지원금!$I$30</f>
        <v>성명 :                  (서명)</v>
      </c>
      <c r="N1299" s="430" t="str">
        <f>정부지원금!$K$30</f>
        <v>성명 :                  (서명)</v>
      </c>
      <c r="P1299" s="382"/>
    </row>
    <row r="1301" spans="1:20" ht="43.5" customHeight="1" x14ac:dyDescent="0.25">
      <c r="B1301" s="372" t="s">
        <v>262</v>
      </c>
      <c r="C1301" s="373"/>
      <c r="D1301" s="373"/>
      <c r="E1301" s="373"/>
      <c r="F1301" s="373"/>
      <c r="G1301" s="373"/>
      <c r="H1301" s="373"/>
      <c r="I1301" s="373"/>
      <c r="J1301" s="373"/>
      <c r="K1301" s="373"/>
      <c r="L1301" s="373"/>
      <c r="M1301" s="373"/>
      <c r="N1301" s="373"/>
      <c r="O1301" s="373"/>
      <c r="P1301" s="373"/>
      <c r="Q1301" s="373"/>
      <c r="R1301" s="373"/>
    </row>
    <row r="1302" spans="1:20" ht="21.6" customHeight="1" x14ac:dyDescent="0.25">
      <c r="B1302" s="942" t="str">
        <f>INDEX('훈련비용 조정내역표'!$C$10:$C$60,MATCH(F1304,'훈련비용 조정내역표'!$B$10:$B$60,0),0)</f>
        <v>승인</v>
      </c>
      <c r="C1302" s="942"/>
      <c r="D1302" s="374"/>
      <c r="E1302" s="375"/>
      <c r="F1302" s="375"/>
      <c r="G1302" s="376"/>
      <c r="H1302" s="383" t="s">
        <v>247</v>
      </c>
      <c r="I1302" s="378">
        <f>INDEX('훈련비용 조정내역표'!$G$10:$G$60,MATCH(F1304,'훈련비용 조정내역표'!$B$10:$B$60,0),0)</f>
        <v>0</v>
      </c>
      <c r="J1302" s="383" t="s">
        <v>248</v>
      </c>
      <c r="K1302" s="605">
        <f>INT(IFERROR($J1307/($B1306*$E1306*$B1309),))</f>
        <v>0</v>
      </c>
      <c r="L1302" s="435" t="e">
        <f>K1302/$I1302</f>
        <v>#DIV/0!</v>
      </c>
      <c r="M1302" s="436" t="s">
        <v>249</v>
      </c>
      <c r="N1302" s="605">
        <f>INT(IFERROR($N1307/($D1306*$G1306*$D1309),))</f>
        <v>0</v>
      </c>
      <c r="O1302" s="435" t="e">
        <f>N1302/$I1302</f>
        <v>#DIV/0!</v>
      </c>
      <c r="P1302" s="373"/>
      <c r="Q1302" s="373"/>
      <c r="R1302" s="373"/>
    </row>
    <row r="1303" spans="1:20" ht="21.6" customHeight="1" x14ac:dyDescent="0.25">
      <c r="B1303" s="379" t="s">
        <v>229</v>
      </c>
      <c r="C1303" s="881" t="s">
        <v>230</v>
      </c>
      <c r="D1303" s="881"/>
      <c r="E1303" s="881"/>
      <c r="F1303" s="377" t="s">
        <v>231</v>
      </c>
      <c r="G1303" s="380" t="s">
        <v>233</v>
      </c>
      <c r="H1303" s="943" t="s">
        <v>250</v>
      </c>
      <c r="I1303" s="944"/>
      <c r="J1303" s="944"/>
      <c r="K1303" s="944"/>
      <c r="L1303" s="944"/>
      <c r="M1303" s="944"/>
      <c r="N1303" s="944"/>
      <c r="O1303" s="945"/>
      <c r="P1303" s="373"/>
      <c r="Q1303" s="373"/>
      <c r="R1303" s="373"/>
    </row>
    <row r="1304" spans="1:20" ht="21.6" customHeight="1" thickBot="1" x14ac:dyDescent="0.3">
      <c r="B1304" s="636" t="str">
        <f>일반사항!$E$6</f>
        <v>부산</v>
      </c>
      <c r="C1304" s="937">
        <f>일반사항!$E$7</f>
        <v>0</v>
      </c>
      <c r="D1304" s="937"/>
      <c r="E1304" s="937"/>
      <c r="F1304" s="665">
        <f>'훈련비용 조정내역표'!$B$35</f>
        <v>26</v>
      </c>
      <c r="G1304" s="381">
        <f>INDEX('훈련비용 조정내역표'!$H$10:$H$60,MATCH(F1304,'훈련비용 조정내역표'!$B$10:$B$60,0),0)</f>
        <v>0</v>
      </c>
      <c r="H1304" s="937">
        <f>INDEX('훈련비용 조정내역표'!$D$10:$D$60,MATCH(F1304,'훈련비용 조정내역표'!$B$10:$B$60,0),0)</f>
        <v>0</v>
      </c>
      <c r="I1304" s="937"/>
      <c r="J1304" s="937"/>
      <c r="K1304" s="937"/>
      <c r="L1304" s="434" t="str">
        <f>IF(E1306=G1306,"◯ 적합","◯ 변경")</f>
        <v>◯ 적합</v>
      </c>
      <c r="M1304" s="938">
        <f>INDEX('훈련비용 조정내역표'!$E$10:$E$60,MATCH(F1304,'훈련비용 조정내역표'!$B$10:$B$60,0),0)</f>
        <v>0</v>
      </c>
      <c r="N1304" s="938"/>
      <c r="O1304" s="938"/>
      <c r="P1304" s="373"/>
      <c r="Q1304" s="373"/>
      <c r="R1304" s="373"/>
    </row>
    <row r="1305" spans="1:20" ht="21.6" customHeight="1" thickTop="1" x14ac:dyDescent="0.25">
      <c r="B1305" s="939" t="s">
        <v>106</v>
      </c>
      <c r="C1305" s="939"/>
      <c r="D1305" s="939"/>
      <c r="E1305" s="939" t="s">
        <v>163</v>
      </c>
      <c r="F1305" s="939"/>
      <c r="G1305" s="940"/>
      <c r="H1305" s="941" t="s">
        <v>243</v>
      </c>
      <c r="I1305" s="939"/>
      <c r="J1305" s="939"/>
      <c r="K1305" s="939"/>
      <c r="L1305" s="939" t="s">
        <v>246</v>
      </c>
      <c r="M1305" s="939"/>
      <c r="N1305" s="939"/>
      <c r="O1305" s="939"/>
      <c r="P1305" s="373"/>
      <c r="Q1305" s="373"/>
      <c r="R1305" s="373"/>
      <c r="T1305" s="382"/>
    </row>
    <row r="1306" spans="1:20" ht="21.6" customHeight="1" x14ac:dyDescent="0.25">
      <c r="B1306" s="915">
        <f>INDEX('훈련비용 조정내역표'!$O$10:$O$60,MATCH(F1304,'훈련비용 조정내역표'!$B$10:$B$60,0),0)</f>
        <v>0</v>
      </c>
      <c r="C1306" s="917" t="str">
        <f>IF(B1306=D1306,"◯ 적합","◯ 변경")</f>
        <v>◯ 적합</v>
      </c>
      <c r="D1306" s="918">
        <f>INDEX('훈련비용 조정내역표'!$Y$10:$Y$60,MATCH(F1304,'훈련비용 조정내역표'!$B$10:$B$60,0),0)</f>
        <v>0</v>
      </c>
      <c r="E1306" s="915">
        <f>INDEX('훈련비용 조정내역표'!$N$10:$N$60,MATCH(F1304,'훈련비용 조정내역표'!$B$10:$B$60,0),0)</f>
        <v>0</v>
      </c>
      <c r="F1306" s="917" t="str">
        <f>IF(E1306=G1306,"◯ 적합","◯ 변경")</f>
        <v>◯ 적합</v>
      </c>
      <c r="G1306" s="921">
        <f>INDEX('훈련비용 조정내역표'!$X$10:$X$60,MATCH(F1304,'훈련비용 조정내역표'!$B$10:$B$60,0),0)</f>
        <v>0</v>
      </c>
      <c r="H1306" s="934" t="s">
        <v>36</v>
      </c>
      <c r="I1306" s="926"/>
      <c r="J1306" s="935">
        <f>J1307+J1308+J1309+J1310</f>
        <v>0</v>
      </c>
      <c r="K1306" s="935"/>
      <c r="L1306" s="926" t="s">
        <v>36</v>
      </c>
      <c r="M1306" s="926"/>
      <c r="N1306" s="935">
        <f>N1307+N1308+N1309+N1310</f>
        <v>0</v>
      </c>
      <c r="O1306" s="935"/>
      <c r="P1306" s="373"/>
      <c r="Q1306" s="373"/>
      <c r="R1306" s="373"/>
      <c r="T1306" s="382"/>
    </row>
    <row r="1307" spans="1:20" ht="21.6" customHeight="1" x14ac:dyDescent="0.25">
      <c r="A1307" s="371" t="str">
        <f>F1304&amp;"훈련비금액"</f>
        <v>26훈련비금액</v>
      </c>
      <c r="B1307" s="915"/>
      <c r="C1307" s="917"/>
      <c r="D1307" s="918"/>
      <c r="E1307" s="915"/>
      <c r="F1307" s="917"/>
      <c r="G1307" s="921"/>
      <c r="H1307" s="929" t="s">
        <v>263</v>
      </c>
      <c r="I1307" s="932"/>
      <c r="J1307" s="936">
        <f>E1341</f>
        <v>0</v>
      </c>
      <c r="K1307" s="936"/>
      <c r="L1307" s="932" t="s">
        <v>263</v>
      </c>
      <c r="M1307" s="932"/>
      <c r="N1307" s="936">
        <f>L1341</f>
        <v>0</v>
      </c>
      <c r="O1307" s="936"/>
      <c r="P1307" s="373"/>
      <c r="Q1307" s="373"/>
      <c r="R1307" s="373"/>
      <c r="T1307" s="382"/>
    </row>
    <row r="1308" spans="1:20" ht="21.6" customHeight="1" x14ac:dyDescent="0.25">
      <c r="A1308" s="371" t="str">
        <f>F1304&amp;"숙식비"</f>
        <v>26숙식비</v>
      </c>
      <c r="B1308" s="926" t="s">
        <v>236</v>
      </c>
      <c r="C1308" s="926"/>
      <c r="D1308" s="926"/>
      <c r="E1308" s="926" t="s">
        <v>237</v>
      </c>
      <c r="F1308" s="926"/>
      <c r="G1308" s="927"/>
      <c r="H1308" s="928" t="s">
        <v>342</v>
      </c>
      <c r="I1308" s="384" t="s">
        <v>244</v>
      </c>
      <c r="J1308" s="923">
        <f>E1342</f>
        <v>0</v>
      </c>
      <c r="K1308" s="923"/>
      <c r="L1308" s="931" t="s">
        <v>342</v>
      </c>
      <c r="M1308" s="384" t="s">
        <v>244</v>
      </c>
      <c r="N1308" s="914">
        <f>L1342</f>
        <v>0</v>
      </c>
      <c r="O1308" s="914"/>
      <c r="P1308" s="373"/>
      <c r="Q1308" s="373"/>
      <c r="R1308" s="373"/>
      <c r="T1308" s="382"/>
    </row>
    <row r="1309" spans="1:20" ht="21.6" customHeight="1" x14ac:dyDescent="0.25">
      <c r="A1309" s="371" t="str">
        <f>F1304&amp;"식비"</f>
        <v>26식비</v>
      </c>
      <c r="B1309" s="915">
        <f>INDEX('훈련비용 조정내역표'!$M$10:$M$60,MATCH(F1304,'훈련비용 조정내역표'!$B$10:$B$60,0),0)</f>
        <v>0</v>
      </c>
      <c r="C1309" s="917" t="str">
        <f>IF(B1309=D1309,"◯ 적합","◯ 변경")</f>
        <v>◯ 적합</v>
      </c>
      <c r="D1309" s="918">
        <f>INDEX('훈련비용 조정내역표'!$W$10:$W$60,MATCH(F1304,'훈련비용 조정내역표'!$B$10:$B$60,0),0)</f>
        <v>0</v>
      </c>
      <c r="E1309" s="920">
        <f>INDEX('훈련비용 조정내역표'!$J$10:$J$60,MATCH(F1304,'훈련비용 조정내역표'!$B$10:$B$60,0),0)</f>
        <v>0</v>
      </c>
      <c r="F1309" s="917" t="str">
        <f>IF(E1309=G1309,"◯ 적합","◯ 변경")</f>
        <v>◯ 적합</v>
      </c>
      <c r="G1309" s="921">
        <f>INDEX('훈련비용 조정내역표'!$K$10:$K$60,MATCH(F1304,'훈련비용 조정내역표'!$B$10:$B$60,0),0)</f>
        <v>0</v>
      </c>
      <c r="H1309" s="929"/>
      <c r="I1309" s="384" t="s">
        <v>199</v>
      </c>
      <c r="J1309" s="923">
        <f>E1343</f>
        <v>0</v>
      </c>
      <c r="K1309" s="923"/>
      <c r="L1309" s="932"/>
      <c r="M1309" s="384" t="s">
        <v>199</v>
      </c>
      <c r="N1309" s="914">
        <f>L1343</f>
        <v>0</v>
      </c>
      <c r="O1309" s="914"/>
      <c r="P1309" s="373"/>
      <c r="Q1309" s="373"/>
      <c r="R1309" s="373"/>
      <c r="T1309" s="382"/>
    </row>
    <row r="1310" spans="1:20" ht="21.6" customHeight="1" thickBot="1" x14ac:dyDescent="0.3">
      <c r="A1310" s="371" t="str">
        <f>F1304&amp;"수당 등"</f>
        <v>26수당 등</v>
      </c>
      <c r="B1310" s="916"/>
      <c r="C1310" s="917"/>
      <c r="D1310" s="919"/>
      <c r="E1310" s="916"/>
      <c r="F1310" s="917"/>
      <c r="G1310" s="922"/>
      <c r="H1310" s="930"/>
      <c r="I1310" s="385" t="s">
        <v>245</v>
      </c>
      <c r="J1310" s="924">
        <f>E1344</f>
        <v>0</v>
      </c>
      <c r="K1310" s="924"/>
      <c r="L1310" s="933"/>
      <c r="M1310" s="385" t="s">
        <v>245</v>
      </c>
      <c r="N1310" s="925">
        <f>L1344</f>
        <v>0</v>
      </c>
      <c r="O1310" s="925"/>
      <c r="P1310" s="373"/>
      <c r="Q1310" s="373"/>
      <c r="R1310" s="373"/>
      <c r="T1310" s="382"/>
    </row>
    <row r="1311" spans="1:20" ht="21.6" customHeight="1" thickTop="1" thickBot="1" x14ac:dyDescent="0.3">
      <c r="B1311" s="883" t="s">
        <v>238</v>
      </c>
      <c r="C1311" s="883"/>
      <c r="D1311" s="386">
        <f>INDEX('훈련비용 조정내역표'!$L$10:$L$60,MATCH(F1304,'훈련비용 조정내역표'!$B$10:$B$60,0),0)</f>
        <v>0</v>
      </c>
      <c r="E1311" s="883" t="s">
        <v>239</v>
      </c>
      <c r="F1311" s="883"/>
      <c r="G1311" s="387">
        <f>INDEX('훈련비용 조정내역표'!$V$10:$V$60,MATCH(F1304,'훈련비용 조정내역표'!$B$10:$B$60,0),0)</f>
        <v>0</v>
      </c>
      <c r="H1311" s="884" t="s">
        <v>240</v>
      </c>
      <c r="I1311" s="884"/>
      <c r="J1311" s="388" t="s">
        <v>241</v>
      </c>
      <c r="K1311" s="389"/>
      <c r="L1311" s="388" t="s">
        <v>242</v>
      </c>
      <c r="M1311" s="390"/>
      <c r="N1311" s="885"/>
      <c r="O1311" s="885"/>
      <c r="P1311" s="373"/>
      <c r="Q1311" s="373"/>
      <c r="R1311" s="373"/>
      <c r="T1311" s="382"/>
    </row>
    <row r="1312" spans="1:20" ht="21.6" customHeight="1" thickTop="1" x14ac:dyDescent="0.25">
      <c r="B1312" s="886" t="s">
        <v>174</v>
      </c>
      <c r="C1312" s="889" t="s">
        <v>175</v>
      </c>
      <c r="D1312" s="890"/>
      <c r="E1312" s="895" t="s">
        <v>251</v>
      </c>
      <c r="F1312" s="896"/>
      <c r="G1312" s="896"/>
      <c r="H1312" s="896"/>
      <c r="I1312" s="897" t="s">
        <v>252</v>
      </c>
      <c r="J1312" s="898"/>
      <c r="K1312" s="899"/>
      <c r="L1312" s="906" t="s">
        <v>253</v>
      </c>
      <c r="M1312" s="907"/>
      <c r="N1312" s="907"/>
      <c r="O1312" s="908"/>
      <c r="P1312" s="382"/>
    </row>
    <row r="1313" spans="1:16" ht="21.6" customHeight="1" x14ac:dyDescent="0.25">
      <c r="B1313" s="887"/>
      <c r="C1313" s="891"/>
      <c r="D1313" s="892"/>
      <c r="E1313" s="909" t="s">
        <v>176</v>
      </c>
      <c r="F1313" s="911" t="s">
        <v>177</v>
      </c>
      <c r="G1313" s="912"/>
      <c r="H1313" s="913"/>
      <c r="I1313" s="900"/>
      <c r="J1313" s="901"/>
      <c r="K1313" s="902"/>
      <c r="L1313" s="909" t="s">
        <v>176</v>
      </c>
      <c r="M1313" s="911" t="s">
        <v>177</v>
      </c>
      <c r="N1313" s="912"/>
      <c r="O1313" s="913"/>
      <c r="P1313" s="382"/>
    </row>
    <row r="1314" spans="1:16" ht="21.6" customHeight="1" x14ac:dyDescent="0.25">
      <c r="B1314" s="888"/>
      <c r="C1314" s="893"/>
      <c r="D1314" s="894"/>
      <c r="E1314" s="910"/>
      <c r="F1314" s="392" t="s">
        <v>134</v>
      </c>
      <c r="G1314" s="392" t="s">
        <v>195</v>
      </c>
      <c r="H1314" s="392" t="s">
        <v>136</v>
      </c>
      <c r="I1314" s="903"/>
      <c r="J1314" s="904"/>
      <c r="K1314" s="905"/>
      <c r="L1314" s="910"/>
      <c r="M1314" s="392" t="s">
        <v>134</v>
      </c>
      <c r="N1314" s="392" t="s">
        <v>195</v>
      </c>
      <c r="O1314" s="392" t="s">
        <v>136</v>
      </c>
      <c r="P1314" s="382"/>
    </row>
    <row r="1315" spans="1:16" ht="18.600000000000001" customHeight="1" x14ac:dyDescent="0.25">
      <c r="A1315" s="451" t="s">
        <v>114</v>
      </c>
      <c r="B1315" s="393" t="s">
        <v>114</v>
      </c>
      <c r="C1315" s="880" t="s">
        <v>180</v>
      </c>
      <c r="D1315" s="878"/>
      <c r="E1315" s="613">
        <f>F1315*G1315*H1315</f>
        <v>0</v>
      </c>
      <c r="F1315" s="395"/>
      <c r="G1315" s="395"/>
      <c r="H1315" s="394">
        <f>B1306</f>
        <v>0</v>
      </c>
      <c r="I1315" s="396">
        <f>L1315-E1315</f>
        <v>0</v>
      </c>
      <c r="J1315" s="397"/>
      <c r="K1315" s="398"/>
      <c r="L1315" s="613">
        <f>M1315*N1315*O1315</f>
        <v>0</v>
      </c>
      <c r="M1315" s="399"/>
      <c r="N1315" s="399"/>
      <c r="O1315" s="394">
        <f>D1306</f>
        <v>0</v>
      </c>
      <c r="P1315" s="382"/>
    </row>
    <row r="1316" spans="1:16" ht="18.600000000000001" customHeight="1" x14ac:dyDescent="0.25">
      <c r="A1316" s="451" t="s">
        <v>164</v>
      </c>
      <c r="B1316" s="881" t="s">
        <v>164</v>
      </c>
      <c r="C1316" s="876" t="s">
        <v>178</v>
      </c>
      <c r="D1316" s="877"/>
      <c r="E1316" s="400">
        <f>SUM(E1317:E1320)</f>
        <v>0</v>
      </c>
      <c r="F1316" s="401"/>
      <c r="G1316" s="402"/>
      <c r="H1316" s="402"/>
      <c r="I1316" s="396"/>
      <c r="J1316" s="403"/>
      <c r="K1316" s="404"/>
      <c r="L1316" s="400">
        <f>SUM(L1317:L1320)</f>
        <v>0</v>
      </c>
      <c r="M1316" s="401"/>
      <c r="N1316" s="402"/>
      <c r="O1316" s="402"/>
      <c r="P1316" s="382"/>
    </row>
    <row r="1317" spans="1:16" ht="18.600000000000001" customHeight="1" x14ac:dyDescent="0.25">
      <c r="A1317" s="451"/>
      <c r="B1317" s="881"/>
      <c r="C1317" s="874" t="s">
        <v>181</v>
      </c>
      <c r="D1317" s="882"/>
      <c r="E1317" s="394">
        <f t="shared" ref="E1317:E1320" si="474">F1317*G1317*H1317</f>
        <v>0</v>
      </c>
      <c r="F1317" s="395"/>
      <c r="G1317" s="395"/>
      <c r="H1317" s="394">
        <f>H1315</f>
        <v>0</v>
      </c>
      <c r="I1317" s="396">
        <f t="shared" ref="I1317:I1321" si="475">L1317-E1317</f>
        <v>0</v>
      </c>
      <c r="J1317" s="397"/>
      <c r="K1317" s="398"/>
      <c r="L1317" s="394">
        <f t="shared" ref="L1317:L1321" si="476">M1317*N1317*O1317</f>
        <v>0</v>
      </c>
      <c r="M1317" s="399"/>
      <c r="N1317" s="399"/>
      <c r="O1317" s="394">
        <f>O1315</f>
        <v>0</v>
      </c>
      <c r="P1317" s="382"/>
    </row>
    <row r="1318" spans="1:16" ht="18.600000000000001" customHeight="1" x14ac:dyDescent="0.25">
      <c r="A1318" s="451"/>
      <c r="B1318" s="881"/>
      <c r="C1318" s="874" t="s">
        <v>181</v>
      </c>
      <c r="D1318" s="882"/>
      <c r="E1318" s="394">
        <f t="shared" si="474"/>
        <v>0</v>
      </c>
      <c r="F1318" s="395"/>
      <c r="G1318" s="395"/>
      <c r="H1318" s="394">
        <f>H1315</f>
        <v>0</v>
      </c>
      <c r="I1318" s="396">
        <f t="shared" si="475"/>
        <v>0</v>
      </c>
      <c r="J1318" s="397"/>
      <c r="K1318" s="398"/>
      <c r="L1318" s="394">
        <f t="shared" si="476"/>
        <v>0</v>
      </c>
      <c r="M1318" s="399"/>
      <c r="N1318" s="399"/>
      <c r="O1318" s="394">
        <f>O1315</f>
        <v>0</v>
      </c>
      <c r="P1318" s="382"/>
    </row>
    <row r="1319" spans="1:16" ht="18.600000000000001" customHeight="1" x14ac:dyDescent="0.25">
      <c r="A1319" s="451"/>
      <c r="B1319" s="881"/>
      <c r="C1319" s="874" t="s">
        <v>182</v>
      </c>
      <c r="D1319" s="867"/>
      <c r="E1319" s="394">
        <f t="shared" si="474"/>
        <v>0</v>
      </c>
      <c r="F1319" s="395"/>
      <c r="G1319" s="395"/>
      <c r="H1319" s="394">
        <f>H1315</f>
        <v>0</v>
      </c>
      <c r="I1319" s="396">
        <f t="shared" si="475"/>
        <v>0</v>
      </c>
      <c r="J1319" s="397"/>
      <c r="K1319" s="398"/>
      <c r="L1319" s="394">
        <f t="shared" si="476"/>
        <v>0</v>
      </c>
      <c r="M1319" s="399"/>
      <c r="N1319" s="399"/>
      <c r="O1319" s="394">
        <f>O1315</f>
        <v>0</v>
      </c>
      <c r="P1319" s="382"/>
    </row>
    <row r="1320" spans="1:16" ht="18.600000000000001" customHeight="1" x14ac:dyDescent="0.25">
      <c r="A1320" s="451"/>
      <c r="B1320" s="881"/>
      <c r="C1320" s="874" t="s">
        <v>182</v>
      </c>
      <c r="D1320" s="867"/>
      <c r="E1320" s="394">
        <f t="shared" si="474"/>
        <v>0</v>
      </c>
      <c r="F1320" s="395"/>
      <c r="G1320" s="395"/>
      <c r="H1320" s="394">
        <f>H1315</f>
        <v>0</v>
      </c>
      <c r="I1320" s="396">
        <f t="shared" si="475"/>
        <v>0</v>
      </c>
      <c r="J1320" s="397"/>
      <c r="K1320" s="398"/>
      <c r="L1320" s="394">
        <f t="shared" si="476"/>
        <v>0</v>
      </c>
      <c r="M1320" s="399"/>
      <c r="N1320" s="399"/>
      <c r="O1320" s="394">
        <f>O1315</f>
        <v>0</v>
      </c>
      <c r="P1320" s="382"/>
    </row>
    <row r="1321" spans="1:16" ht="18.600000000000001" customHeight="1" x14ac:dyDescent="0.25">
      <c r="A1321" s="451" t="s">
        <v>165</v>
      </c>
      <c r="B1321" s="405" t="s">
        <v>165</v>
      </c>
      <c r="C1321" s="874" t="s">
        <v>183</v>
      </c>
      <c r="D1321" s="867"/>
      <c r="E1321" s="394">
        <f>F1321*G1321*H1321</f>
        <v>0</v>
      </c>
      <c r="F1321" s="395"/>
      <c r="G1321" s="395"/>
      <c r="H1321" s="394">
        <f>H1315</f>
        <v>0</v>
      </c>
      <c r="I1321" s="396">
        <f t="shared" si="475"/>
        <v>0</v>
      </c>
      <c r="J1321" s="397"/>
      <c r="K1321" s="398"/>
      <c r="L1321" s="394">
        <f t="shared" si="476"/>
        <v>0</v>
      </c>
      <c r="M1321" s="399"/>
      <c r="N1321" s="399"/>
      <c r="O1321" s="394">
        <f>O1315</f>
        <v>0</v>
      </c>
      <c r="P1321" s="382"/>
    </row>
    <row r="1322" spans="1:16" ht="18.600000000000001" customHeight="1" x14ac:dyDescent="0.25">
      <c r="A1322" s="451" t="s">
        <v>166</v>
      </c>
      <c r="B1322" s="875" t="s">
        <v>166</v>
      </c>
      <c r="C1322" s="876" t="s">
        <v>178</v>
      </c>
      <c r="D1322" s="877"/>
      <c r="E1322" s="400">
        <f>SUM(E1323:E1325)</f>
        <v>0</v>
      </c>
      <c r="F1322" s="401"/>
      <c r="G1322" s="402"/>
      <c r="H1322" s="402"/>
      <c r="I1322" s="406"/>
      <c r="J1322" s="403"/>
      <c r="K1322" s="404"/>
      <c r="L1322" s="400">
        <f>SUM(L1323:L1325)</f>
        <v>0</v>
      </c>
      <c r="M1322" s="401"/>
      <c r="N1322" s="402"/>
      <c r="O1322" s="402"/>
      <c r="P1322" s="382"/>
    </row>
    <row r="1323" spans="1:16" ht="18.600000000000001" customHeight="1" x14ac:dyDescent="0.25">
      <c r="A1323" s="451"/>
      <c r="B1323" s="879"/>
      <c r="C1323" s="866" t="s">
        <v>184</v>
      </c>
      <c r="D1323" s="867"/>
      <c r="E1323" s="394">
        <f>F1323*G1323*H1323</f>
        <v>0</v>
      </c>
      <c r="F1323" s="395"/>
      <c r="G1323" s="395"/>
      <c r="H1323" s="394">
        <f>H1315</f>
        <v>0</v>
      </c>
      <c r="I1323" s="396">
        <f t="shared" ref="I1323:I1326" si="477">L1323-E1323</f>
        <v>0</v>
      </c>
      <c r="J1323" s="397"/>
      <c r="K1323" s="398"/>
      <c r="L1323" s="394">
        <f t="shared" ref="L1323:L1326" si="478">M1323*N1323*O1323</f>
        <v>0</v>
      </c>
      <c r="M1323" s="399"/>
      <c r="N1323" s="399"/>
      <c r="O1323" s="394">
        <f>O1315</f>
        <v>0</v>
      </c>
      <c r="P1323" s="382"/>
    </row>
    <row r="1324" spans="1:16" ht="18.600000000000001" customHeight="1" x14ac:dyDescent="0.25">
      <c r="A1324" s="451"/>
      <c r="B1324" s="879"/>
      <c r="C1324" s="866" t="s">
        <v>185</v>
      </c>
      <c r="D1324" s="867"/>
      <c r="E1324" s="394">
        <f t="shared" ref="E1324:E1325" si="479">F1324*G1324*H1324</f>
        <v>0</v>
      </c>
      <c r="F1324" s="395"/>
      <c r="G1324" s="395"/>
      <c r="H1324" s="394">
        <f>H1315</f>
        <v>0</v>
      </c>
      <c r="I1324" s="396">
        <f t="shared" si="477"/>
        <v>0</v>
      </c>
      <c r="J1324" s="397"/>
      <c r="K1324" s="398"/>
      <c r="L1324" s="394">
        <f t="shared" si="478"/>
        <v>0</v>
      </c>
      <c r="M1324" s="399"/>
      <c r="N1324" s="399"/>
      <c r="O1324" s="394">
        <f>O1315</f>
        <v>0</v>
      </c>
      <c r="P1324" s="382"/>
    </row>
    <row r="1325" spans="1:16" ht="18.600000000000001" customHeight="1" x14ac:dyDescent="0.25">
      <c r="A1325" s="451"/>
      <c r="B1325" s="879"/>
      <c r="C1325" s="866" t="s">
        <v>179</v>
      </c>
      <c r="D1325" s="867"/>
      <c r="E1325" s="394">
        <f t="shared" si="479"/>
        <v>0</v>
      </c>
      <c r="F1325" s="395"/>
      <c r="G1325" s="395"/>
      <c r="H1325" s="394">
        <f>H1315</f>
        <v>0</v>
      </c>
      <c r="I1325" s="396">
        <f t="shared" si="477"/>
        <v>0</v>
      </c>
      <c r="J1325" s="397"/>
      <c r="K1325" s="398"/>
      <c r="L1325" s="394">
        <f t="shared" si="478"/>
        <v>0</v>
      </c>
      <c r="M1325" s="399"/>
      <c r="N1325" s="399"/>
      <c r="O1325" s="394">
        <f>O1315</f>
        <v>0</v>
      </c>
      <c r="P1325" s="382"/>
    </row>
    <row r="1326" spans="1:16" ht="18.600000000000001" customHeight="1" x14ac:dyDescent="0.25">
      <c r="A1326" s="451" t="s">
        <v>167</v>
      </c>
      <c r="B1326" s="407" t="s">
        <v>167</v>
      </c>
      <c r="C1326" s="874" t="s">
        <v>186</v>
      </c>
      <c r="D1326" s="867"/>
      <c r="E1326" s="394">
        <f>F1326*G1326*H1326</f>
        <v>0</v>
      </c>
      <c r="F1326" s="395"/>
      <c r="G1326" s="395"/>
      <c r="H1326" s="394">
        <f>H1315</f>
        <v>0</v>
      </c>
      <c r="I1326" s="396">
        <f t="shared" si="477"/>
        <v>0</v>
      </c>
      <c r="J1326" s="397"/>
      <c r="K1326" s="398"/>
      <c r="L1326" s="394">
        <f t="shared" si="478"/>
        <v>0</v>
      </c>
      <c r="M1326" s="399"/>
      <c r="N1326" s="399"/>
      <c r="O1326" s="394">
        <f>O1315</f>
        <v>0</v>
      </c>
      <c r="P1326" s="382"/>
    </row>
    <row r="1327" spans="1:16" ht="18.600000000000001" customHeight="1" x14ac:dyDescent="0.25">
      <c r="A1327" s="451" t="s">
        <v>168</v>
      </c>
      <c r="B1327" s="875" t="s">
        <v>168</v>
      </c>
      <c r="C1327" s="876" t="s">
        <v>178</v>
      </c>
      <c r="D1327" s="877"/>
      <c r="E1327" s="400">
        <f>SUM(E1328:E1330)</f>
        <v>0</v>
      </c>
      <c r="F1327" s="401"/>
      <c r="G1327" s="402"/>
      <c r="H1327" s="402"/>
      <c r="I1327" s="406"/>
      <c r="J1327" s="403"/>
      <c r="K1327" s="404"/>
      <c r="L1327" s="400">
        <f>SUM(L1328:L1330)</f>
        <v>0</v>
      </c>
      <c r="M1327" s="401"/>
      <c r="N1327" s="402"/>
      <c r="O1327" s="402"/>
      <c r="P1327" s="382"/>
    </row>
    <row r="1328" spans="1:16" ht="18.600000000000001" customHeight="1" x14ac:dyDescent="0.25">
      <c r="A1328" s="451"/>
      <c r="B1328" s="875"/>
      <c r="C1328" s="866" t="s">
        <v>187</v>
      </c>
      <c r="D1328" s="867"/>
      <c r="E1328" s="394">
        <f t="shared" ref="E1328:E1330" si="480">F1328*G1328*H1328</f>
        <v>0</v>
      </c>
      <c r="F1328" s="395"/>
      <c r="G1328" s="395"/>
      <c r="H1328" s="394">
        <f>H1315</f>
        <v>0</v>
      </c>
      <c r="I1328" s="396">
        <f t="shared" ref="I1328:I1331" si="481">L1328-E1328</f>
        <v>0</v>
      </c>
      <c r="J1328" s="397"/>
      <c r="K1328" s="398"/>
      <c r="L1328" s="394">
        <f t="shared" ref="L1328:L1331" si="482">M1328*N1328*O1328</f>
        <v>0</v>
      </c>
      <c r="M1328" s="399"/>
      <c r="N1328" s="399"/>
      <c r="O1328" s="394">
        <f>O1315</f>
        <v>0</v>
      </c>
      <c r="P1328" s="382"/>
    </row>
    <row r="1329" spans="1:17" ht="18.600000000000001" customHeight="1" x14ac:dyDescent="0.25">
      <c r="A1329" s="451"/>
      <c r="B1329" s="875"/>
      <c r="C1329" s="866" t="s">
        <v>188</v>
      </c>
      <c r="D1329" s="867"/>
      <c r="E1329" s="394">
        <f t="shared" si="480"/>
        <v>0</v>
      </c>
      <c r="F1329" s="395"/>
      <c r="G1329" s="395"/>
      <c r="H1329" s="394">
        <f>H1315</f>
        <v>0</v>
      </c>
      <c r="I1329" s="396">
        <f t="shared" si="481"/>
        <v>0</v>
      </c>
      <c r="J1329" s="397"/>
      <c r="K1329" s="398"/>
      <c r="L1329" s="394">
        <f t="shared" si="482"/>
        <v>0</v>
      </c>
      <c r="M1329" s="399"/>
      <c r="N1329" s="399"/>
      <c r="O1329" s="394">
        <f>O1315</f>
        <v>0</v>
      </c>
      <c r="P1329" s="382"/>
    </row>
    <row r="1330" spans="1:17" ht="18.600000000000001" customHeight="1" x14ac:dyDescent="0.25">
      <c r="A1330" s="451"/>
      <c r="B1330" s="875"/>
      <c r="C1330" s="866" t="s">
        <v>179</v>
      </c>
      <c r="D1330" s="867"/>
      <c r="E1330" s="394">
        <f t="shared" si="480"/>
        <v>0</v>
      </c>
      <c r="F1330" s="395"/>
      <c r="G1330" s="395"/>
      <c r="H1330" s="394">
        <f>H1315</f>
        <v>0</v>
      </c>
      <c r="I1330" s="396">
        <f t="shared" si="481"/>
        <v>0</v>
      </c>
      <c r="J1330" s="397"/>
      <c r="K1330" s="398"/>
      <c r="L1330" s="394">
        <f t="shared" si="482"/>
        <v>0</v>
      </c>
      <c r="M1330" s="399"/>
      <c r="N1330" s="399"/>
      <c r="O1330" s="394">
        <f>O1315</f>
        <v>0</v>
      </c>
      <c r="P1330" s="382"/>
    </row>
    <row r="1331" spans="1:17" ht="18.600000000000001" customHeight="1" x14ac:dyDescent="0.25">
      <c r="A1331" s="451" t="s">
        <v>169</v>
      </c>
      <c r="B1331" s="405" t="s">
        <v>169</v>
      </c>
      <c r="C1331" s="874" t="s">
        <v>189</v>
      </c>
      <c r="D1331" s="867"/>
      <c r="E1331" s="394">
        <f>F1331*G1331*H1331</f>
        <v>0</v>
      </c>
      <c r="F1331" s="395"/>
      <c r="G1331" s="395"/>
      <c r="H1331" s="394">
        <f>H1315</f>
        <v>0</v>
      </c>
      <c r="I1331" s="396">
        <f t="shared" si="481"/>
        <v>0</v>
      </c>
      <c r="J1331" s="397"/>
      <c r="K1331" s="398"/>
      <c r="L1331" s="394">
        <f t="shared" si="482"/>
        <v>0</v>
      </c>
      <c r="M1331" s="399"/>
      <c r="N1331" s="399"/>
      <c r="O1331" s="394">
        <f>O1315</f>
        <v>0</v>
      </c>
      <c r="P1331" s="382"/>
    </row>
    <row r="1332" spans="1:17" ht="18.600000000000001" customHeight="1" x14ac:dyDescent="0.25">
      <c r="A1332" s="451" t="s">
        <v>170</v>
      </c>
      <c r="B1332" s="875" t="s">
        <v>170</v>
      </c>
      <c r="C1332" s="876" t="s">
        <v>178</v>
      </c>
      <c r="D1332" s="877"/>
      <c r="E1332" s="400">
        <f>SUM(E1333:E1334)</f>
        <v>0</v>
      </c>
      <c r="F1332" s="401"/>
      <c r="G1332" s="402"/>
      <c r="H1332" s="402"/>
      <c r="I1332" s="406"/>
      <c r="J1332" s="403"/>
      <c r="K1332" s="404"/>
      <c r="L1332" s="400">
        <f>SUM(L1333:L1334)</f>
        <v>0</v>
      </c>
      <c r="M1332" s="401"/>
      <c r="N1332" s="402"/>
      <c r="O1332" s="402"/>
      <c r="P1332" s="382"/>
    </row>
    <row r="1333" spans="1:17" ht="18.600000000000001" customHeight="1" x14ac:dyDescent="0.25">
      <c r="A1333" s="451"/>
      <c r="B1333" s="878"/>
      <c r="C1333" s="874" t="s">
        <v>170</v>
      </c>
      <c r="D1333" s="867"/>
      <c r="E1333" s="394">
        <f t="shared" ref="E1333" si="483">F1333*G1333*H1333</f>
        <v>0</v>
      </c>
      <c r="F1333" s="395"/>
      <c r="G1333" s="395"/>
      <c r="H1333" s="394">
        <f>H1315</f>
        <v>0</v>
      </c>
      <c r="I1333" s="396">
        <f t="shared" ref="I1333:I1335" si="484">L1333-E1333</f>
        <v>0</v>
      </c>
      <c r="J1333" s="397"/>
      <c r="K1333" s="398"/>
      <c r="L1333" s="394">
        <f t="shared" ref="L1333:L1335" si="485">M1333*N1333*O1333</f>
        <v>0</v>
      </c>
      <c r="M1333" s="399"/>
      <c r="N1333" s="399"/>
      <c r="O1333" s="394">
        <f>O1315</f>
        <v>0</v>
      </c>
      <c r="P1333" s="382"/>
    </row>
    <row r="1334" spans="1:17" ht="18.600000000000001" customHeight="1" x14ac:dyDescent="0.25">
      <c r="A1334" s="451"/>
      <c r="B1334" s="878"/>
      <c r="C1334" s="874" t="s">
        <v>190</v>
      </c>
      <c r="D1334" s="867"/>
      <c r="E1334" s="394">
        <f>F1334*G1334*H1334</f>
        <v>0</v>
      </c>
      <c r="F1334" s="395"/>
      <c r="G1334" s="395"/>
      <c r="H1334" s="394">
        <f>H1315</f>
        <v>0</v>
      </c>
      <c r="I1334" s="396">
        <f t="shared" si="484"/>
        <v>0</v>
      </c>
      <c r="J1334" s="397"/>
      <c r="K1334" s="398"/>
      <c r="L1334" s="394">
        <f t="shared" si="485"/>
        <v>0</v>
      </c>
      <c r="M1334" s="399"/>
      <c r="N1334" s="399"/>
      <c r="O1334" s="394">
        <f>O1315</f>
        <v>0</v>
      </c>
      <c r="P1334" s="382"/>
    </row>
    <row r="1335" spans="1:17" ht="18.600000000000001" customHeight="1" x14ac:dyDescent="0.25">
      <c r="A1335" s="451" t="s">
        <v>171</v>
      </c>
      <c r="B1335" s="405" t="s">
        <v>171</v>
      </c>
      <c r="C1335" s="874" t="s">
        <v>191</v>
      </c>
      <c r="D1335" s="867"/>
      <c r="E1335" s="394">
        <f>F1335*G1335*H1335</f>
        <v>0</v>
      </c>
      <c r="F1335" s="395"/>
      <c r="G1335" s="395"/>
      <c r="H1335" s="394">
        <f>H1315</f>
        <v>0</v>
      </c>
      <c r="I1335" s="396">
        <f t="shared" si="484"/>
        <v>0</v>
      </c>
      <c r="J1335" s="397"/>
      <c r="K1335" s="398"/>
      <c r="L1335" s="394">
        <f t="shared" si="485"/>
        <v>0</v>
      </c>
      <c r="M1335" s="399"/>
      <c r="N1335" s="399"/>
      <c r="O1335" s="394">
        <f>O1315</f>
        <v>0</v>
      </c>
      <c r="P1335" s="382"/>
      <c r="Q1335" s="371" t="s">
        <v>256</v>
      </c>
    </row>
    <row r="1336" spans="1:17" ht="18.600000000000001" customHeight="1" x14ac:dyDescent="0.25">
      <c r="A1336" s="451" t="s">
        <v>172</v>
      </c>
      <c r="B1336" s="875" t="s">
        <v>172</v>
      </c>
      <c r="C1336" s="876" t="s">
        <v>178</v>
      </c>
      <c r="D1336" s="877"/>
      <c r="E1336" s="400">
        <f>SUM(E1337:E1339)</f>
        <v>0</v>
      </c>
      <c r="F1336" s="401"/>
      <c r="G1336" s="402"/>
      <c r="H1336" s="402"/>
      <c r="I1336" s="406"/>
      <c r="J1336" s="403"/>
      <c r="K1336" s="404"/>
      <c r="L1336" s="400">
        <f>SUM(L1337:L1339)</f>
        <v>0</v>
      </c>
      <c r="M1336" s="401"/>
      <c r="N1336" s="402"/>
      <c r="O1336" s="402"/>
      <c r="P1336" s="382"/>
    </row>
    <row r="1337" spans="1:17" ht="18.600000000000001" customHeight="1" x14ac:dyDescent="0.25">
      <c r="A1337" s="451"/>
      <c r="B1337" s="875"/>
      <c r="C1337" s="866" t="s">
        <v>192</v>
      </c>
      <c r="D1337" s="867"/>
      <c r="E1337" s="394">
        <f t="shared" ref="E1337:E1339" si="486">F1337*G1337*H1337</f>
        <v>0</v>
      </c>
      <c r="F1337" s="395"/>
      <c r="G1337" s="395"/>
      <c r="H1337" s="394">
        <f>H1315</f>
        <v>0</v>
      </c>
      <c r="I1337" s="396">
        <f t="shared" ref="I1337:I1340" si="487">L1337-E1337</f>
        <v>0</v>
      </c>
      <c r="J1337" s="397"/>
      <c r="K1337" s="398"/>
      <c r="L1337" s="394">
        <f t="shared" ref="L1337:L1340" si="488">M1337*N1337*O1337</f>
        <v>0</v>
      </c>
      <c r="M1337" s="399"/>
      <c r="N1337" s="399"/>
      <c r="O1337" s="394">
        <f>O1315</f>
        <v>0</v>
      </c>
      <c r="P1337" s="382"/>
    </row>
    <row r="1338" spans="1:17" ht="18.600000000000001" customHeight="1" x14ac:dyDescent="0.25">
      <c r="A1338" s="451"/>
      <c r="B1338" s="875"/>
      <c r="C1338" s="866" t="s">
        <v>193</v>
      </c>
      <c r="D1338" s="867"/>
      <c r="E1338" s="394">
        <f t="shared" si="486"/>
        <v>0</v>
      </c>
      <c r="F1338" s="395"/>
      <c r="G1338" s="395"/>
      <c r="H1338" s="394">
        <f>H1315</f>
        <v>0</v>
      </c>
      <c r="I1338" s="396">
        <f t="shared" si="487"/>
        <v>0</v>
      </c>
      <c r="J1338" s="397"/>
      <c r="K1338" s="398"/>
      <c r="L1338" s="394">
        <f t="shared" si="488"/>
        <v>0</v>
      </c>
      <c r="M1338" s="399"/>
      <c r="N1338" s="399"/>
      <c r="O1338" s="394">
        <f>O1315</f>
        <v>0</v>
      </c>
      <c r="P1338" s="382"/>
    </row>
    <row r="1339" spans="1:17" ht="18.600000000000001" customHeight="1" x14ac:dyDescent="0.25">
      <c r="A1339" s="451"/>
      <c r="B1339" s="875"/>
      <c r="C1339" s="866" t="s">
        <v>179</v>
      </c>
      <c r="D1339" s="867"/>
      <c r="E1339" s="394">
        <f t="shared" si="486"/>
        <v>0</v>
      </c>
      <c r="F1339" s="395"/>
      <c r="G1339" s="395"/>
      <c r="H1339" s="394">
        <f>H1315</f>
        <v>0</v>
      </c>
      <c r="I1339" s="396">
        <f t="shared" si="487"/>
        <v>0</v>
      </c>
      <c r="J1339" s="397"/>
      <c r="K1339" s="398"/>
      <c r="L1339" s="394">
        <f t="shared" si="488"/>
        <v>0</v>
      </c>
      <c r="M1339" s="399"/>
      <c r="N1339" s="399"/>
      <c r="O1339" s="394">
        <f>O1315</f>
        <v>0</v>
      </c>
      <c r="P1339" s="382"/>
    </row>
    <row r="1340" spans="1:17" ht="18.600000000000001" customHeight="1" x14ac:dyDescent="0.25">
      <c r="A1340" s="451" t="s">
        <v>173</v>
      </c>
      <c r="B1340" s="405" t="s">
        <v>173</v>
      </c>
      <c r="C1340" s="866" t="s">
        <v>194</v>
      </c>
      <c r="D1340" s="867"/>
      <c r="E1340" s="394">
        <f>F1340*G1340*H1340</f>
        <v>0</v>
      </c>
      <c r="F1340" s="395"/>
      <c r="G1340" s="395"/>
      <c r="H1340" s="394">
        <f>H1315</f>
        <v>0</v>
      </c>
      <c r="I1340" s="396">
        <f t="shared" si="487"/>
        <v>0</v>
      </c>
      <c r="J1340" s="397"/>
      <c r="K1340" s="398"/>
      <c r="L1340" s="394">
        <f t="shared" si="488"/>
        <v>0</v>
      </c>
      <c r="M1340" s="399"/>
      <c r="N1340" s="399"/>
      <c r="O1340" s="394">
        <f>O1315</f>
        <v>0</v>
      </c>
      <c r="P1340" s="382"/>
    </row>
    <row r="1341" spans="1:17" s="415" customFormat="1" ht="18.600000000000001" customHeight="1" x14ac:dyDescent="0.25">
      <c r="B1341" s="868" t="s">
        <v>196</v>
      </c>
      <c r="C1341" s="869"/>
      <c r="D1341" s="870"/>
      <c r="E1341" s="408">
        <f>SUM(E1315,E1316,E1321,E1322,E1326,E1327,E1331,E1332,E1335,E1336,E1340)</f>
        <v>0</v>
      </c>
      <c r="F1341" s="401"/>
      <c r="G1341" s="409"/>
      <c r="H1341" s="410"/>
      <c r="I1341" s="411"/>
      <c r="J1341" s="412"/>
      <c r="K1341" s="413"/>
      <c r="L1341" s="408">
        <f>SUM(L1315,L1316,L1321,L1322,L1326,L1327,L1331,L1332,L1335,L1336,L1340)</f>
        <v>0</v>
      </c>
      <c r="M1341" s="401"/>
      <c r="N1341" s="409"/>
      <c r="O1341" s="410"/>
      <c r="P1341" s="414"/>
    </row>
    <row r="1342" spans="1:17" ht="16.8" customHeight="1" outlineLevel="1" x14ac:dyDescent="0.25">
      <c r="B1342" s="871" t="s">
        <v>264</v>
      </c>
      <c r="C1342" s="872" t="s">
        <v>201</v>
      </c>
      <c r="D1342" s="873"/>
      <c r="E1342" s="416">
        <f t="shared" ref="E1342" si="489">F1342*G1342*H1342</f>
        <v>0</v>
      </c>
      <c r="F1342" s="417"/>
      <c r="G1342" s="417"/>
      <c r="H1342" s="394">
        <f>H1315</f>
        <v>0</v>
      </c>
      <c r="I1342" s="396">
        <f t="shared" ref="I1342:I1344" si="490">L1342-E1342</f>
        <v>0</v>
      </c>
      <c r="J1342" s="397"/>
      <c r="K1342" s="398"/>
      <c r="L1342" s="394">
        <f t="shared" ref="L1342:L1344" si="491">M1342*N1342*O1342</f>
        <v>0</v>
      </c>
      <c r="M1342" s="399"/>
      <c r="N1342" s="399"/>
      <c r="O1342" s="394">
        <f>O1315</f>
        <v>0</v>
      </c>
      <c r="P1342" s="382"/>
    </row>
    <row r="1343" spans="1:17" ht="16.8" customHeight="1" outlineLevel="1" x14ac:dyDescent="0.25">
      <c r="B1343" s="871"/>
      <c r="C1343" s="872" t="s">
        <v>200</v>
      </c>
      <c r="D1343" s="873"/>
      <c r="E1343" s="416">
        <f>F1343*G1343*H1343</f>
        <v>0</v>
      </c>
      <c r="F1343" s="417"/>
      <c r="G1343" s="417"/>
      <c r="H1343" s="394">
        <f>H1315</f>
        <v>0</v>
      </c>
      <c r="I1343" s="396">
        <f t="shared" si="490"/>
        <v>0</v>
      </c>
      <c r="J1343" s="397"/>
      <c r="K1343" s="398"/>
      <c r="L1343" s="394">
        <f t="shared" si="491"/>
        <v>0</v>
      </c>
      <c r="M1343" s="399"/>
      <c r="N1343" s="399"/>
      <c r="O1343" s="394">
        <f>O1315</f>
        <v>0</v>
      </c>
      <c r="P1343" s="382"/>
    </row>
    <row r="1344" spans="1:17" ht="16.8" customHeight="1" outlineLevel="1" x14ac:dyDescent="0.25">
      <c r="B1344" s="871"/>
      <c r="C1344" s="872" t="s">
        <v>197</v>
      </c>
      <c r="D1344" s="873"/>
      <c r="E1344" s="416">
        <f t="shared" ref="E1344" si="492">F1344*G1344*H1344</f>
        <v>0</v>
      </c>
      <c r="F1344" s="417"/>
      <c r="G1344" s="417"/>
      <c r="H1344" s="394">
        <f>H1315</f>
        <v>0</v>
      </c>
      <c r="I1344" s="396">
        <f t="shared" si="490"/>
        <v>0</v>
      </c>
      <c r="J1344" s="397"/>
      <c r="K1344" s="398"/>
      <c r="L1344" s="394">
        <f t="shared" si="491"/>
        <v>0</v>
      </c>
      <c r="M1344" s="399"/>
      <c r="N1344" s="399"/>
      <c r="O1344" s="394">
        <f>O1315</f>
        <v>0</v>
      </c>
      <c r="P1344" s="382"/>
    </row>
    <row r="1345" spans="1:20" s="415" customFormat="1" ht="18.600000000000001" customHeight="1" outlineLevel="1" thickBot="1" x14ac:dyDescent="0.3">
      <c r="B1345" s="860" t="s">
        <v>265</v>
      </c>
      <c r="C1345" s="861"/>
      <c r="D1345" s="862"/>
      <c r="E1345" s="418">
        <f>SUM(E1342:E1344)</f>
        <v>0</v>
      </c>
      <c r="F1345" s="419"/>
      <c r="G1345" s="420"/>
      <c r="H1345" s="421"/>
      <c r="I1345" s="422"/>
      <c r="J1345" s="423"/>
      <c r="K1345" s="424"/>
      <c r="L1345" s="418">
        <f>SUM(L1342:L1344)</f>
        <v>0</v>
      </c>
      <c r="M1345" s="419"/>
      <c r="N1345" s="420"/>
      <c r="O1345" s="421"/>
      <c r="P1345" s="414"/>
    </row>
    <row r="1346" spans="1:20" ht="21" customHeight="1" thickBot="1" x14ac:dyDescent="0.3">
      <c r="B1346" s="863" t="s">
        <v>254</v>
      </c>
      <c r="C1346" s="864"/>
      <c r="D1346" s="865" t="s">
        <v>255</v>
      </c>
      <c r="E1346" s="857"/>
      <c r="F1346" s="857"/>
      <c r="G1346" s="857"/>
      <c r="H1346" s="857"/>
      <c r="I1346" s="857"/>
      <c r="J1346" s="857"/>
      <c r="K1346" s="857"/>
      <c r="L1346" s="858"/>
      <c r="M1346" s="858"/>
      <c r="N1346" s="858"/>
      <c r="O1346" s="859"/>
      <c r="P1346" s="382"/>
    </row>
    <row r="1347" spans="1:20" outlineLevel="1" x14ac:dyDescent="0.25">
      <c r="B1347" s="303" t="s">
        <v>266</v>
      </c>
      <c r="E1347" s="425">
        <f>(E1341-E1340)*0.05</f>
        <v>0</v>
      </c>
      <c r="F1347" s="303"/>
      <c r="G1347" s="303"/>
      <c r="H1347" s="426"/>
      <c r="L1347" s="425">
        <f>(L1341-L1340)*0.05</f>
        <v>0</v>
      </c>
      <c r="P1347" s="382"/>
    </row>
    <row r="1348" spans="1:20" outlineLevel="1" x14ac:dyDescent="0.25">
      <c r="B1348" s="303"/>
      <c r="E1348" s="427" t="str">
        <f>IF(E1340&lt;=E1347,"O.K","Review")</f>
        <v>O.K</v>
      </c>
      <c r="F1348" s="303"/>
      <c r="G1348" s="303"/>
      <c r="L1348" s="427" t="str">
        <f>IF(L1340&lt;=L1347,"O.K","Review")</f>
        <v>O.K</v>
      </c>
      <c r="P1348" s="382"/>
    </row>
    <row r="1349" spans="1:20" x14ac:dyDescent="0.25">
      <c r="B1349" s="303"/>
      <c r="E1349" s="427"/>
      <c r="F1349" s="303"/>
      <c r="G1349" s="303"/>
      <c r="L1349" s="427"/>
      <c r="P1349" s="382"/>
    </row>
    <row r="1350" spans="1:20" s="428" customFormat="1" ht="25.5" customHeight="1" outlineLevel="1" x14ac:dyDescent="0.25">
      <c r="B1350" s="429" t="str">
        <f>정부지원금!$B$29</f>
        <v>성명 :                  (서명)</v>
      </c>
      <c r="C1350" s="429"/>
      <c r="E1350" s="429" t="str">
        <f>정부지원금!$E$29</f>
        <v>성명 :                  (서명)</v>
      </c>
      <c r="F1350" s="430"/>
      <c r="H1350" s="429" t="str">
        <f>정부지원금!$G$29</f>
        <v>성명 :                  (서명)</v>
      </c>
      <c r="K1350" s="430" t="str">
        <f>정부지원금!$I$29</f>
        <v>성명 :                  (서명)</v>
      </c>
      <c r="N1350" s="430" t="str">
        <f>정부지원금!$K$29</f>
        <v>성명 :                  (서명)</v>
      </c>
      <c r="P1350" s="382"/>
    </row>
    <row r="1351" spans="1:20" s="428" customFormat="1" ht="25.5" customHeight="1" outlineLevel="1" x14ac:dyDescent="0.25">
      <c r="B1351" s="429" t="str">
        <f>정부지원금!$B$30</f>
        <v>성명 :                  (서명)</v>
      </c>
      <c r="C1351" s="429"/>
      <c r="E1351" s="429" t="str">
        <f>정부지원금!$E$30</f>
        <v>성명 :                  (서명)</v>
      </c>
      <c r="F1351" s="430"/>
      <c r="H1351" s="429" t="str">
        <f>정부지원금!$G$30</f>
        <v>성명 :                  (서명)</v>
      </c>
      <c r="K1351" s="430" t="str">
        <f>정부지원금!$I$30</f>
        <v>성명 :                  (서명)</v>
      </c>
      <c r="N1351" s="430" t="str">
        <f>정부지원금!$K$30</f>
        <v>성명 :                  (서명)</v>
      </c>
      <c r="P1351" s="382"/>
    </row>
    <row r="1353" spans="1:20" ht="43.5" customHeight="1" x14ac:dyDescent="0.25">
      <c r="B1353" s="372" t="s">
        <v>262</v>
      </c>
      <c r="C1353" s="373"/>
      <c r="D1353" s="373"/>
      <c r="E1353" s="373"/>
      <c r="F1353" s="373"/>
      <c r="G1353" s="373"/>
      <c r="H1353" s="373"/>
      <c r="I1353" s="373"/>
      <c r="J1353" s="373"/>
      <c r="K1353" s="373"/>
      <c r="L1353" s="373"/>
      <c r="M1353" s="373"/>
      <c r="N1353" s="373"/>
      <c r="O1353" s="373"/>
      <c r="P1353" s="373"/>
      <c r="Q1353" s="373"/>
      <c r="R1353" s="373"/>
    </row>
    <row r="1354" spans="1:20" ht="21.6" customHeight="1" x14ac:dyDescent="0.25">
      <c r="B1354" s="942" t="str">
        <f>INDEX('훈련비용 조정내역표'!$C$10:$C$60,MATCH(F1356,'훈련비용 조정내역표'!$B$10:$B$60,0),0)</f>
        <v>승인</v>
      </c>
      <c r="C1354" s="942"/>
      <c r="D1354" s="374"/>
      <c r="E1354" s="375"/>
      <c r="F1354" s="375"/>
      <c r="G1354" s="376"/>
      <c r="H1354" s="383" t="s">
        <v>247</v>
      </c>
      <c r="I1354" s="378">
        <f>INDEX('훈련비용 조정내역표'!$G$10:$G$60,MATCH(F1356,'훈련비용 조정내역표'!$B$10:$B$60,0),0)</f>
        <v>0</v>
      </c>
      <c r="J1354" s="383" t="s">
        <v>248</v>
      </c>
      <c r="K1354" s="605">
        <f>INT(IFERROR($J1359/($B1358*$E1358*$B1361),))</f>
        <v>0</v>
      </c>
      <c r="L1354" s="435" t="e">
        <f>K1354/$I1354</f>
        <v>#DIV/0!</v>
      </c>
      <c r="M1354" s="436" t="s">
        <v>249</v>
      </c>
      <c r="N1354" s="605">
        <f>INT(IFERROR($N1359/($D1358*$G1358*$D1361),))</f>
        <v>0</v>
      </c>
      <c r="O1354" s="435" t="e">
        <f>N1354/$I1354</f>
        <v>#DIV/0!</v>
      </c>
      <c r="P1354" s="373"/>
      <c r="Q1354" s="373"/>
      <c r="R1354" s="373"/>
    </row>
    <row r="1355" spans="1:20" ht="21.6" customHeight="1" x14ac:dyDescent="0.25">
      <c r="B1355" s="379" t="s">
        <v>229</v>
      </c>
      <c r="C1355" s="881" t="s">
        <v>230</v>
      </c>
      <c r="D1355" s="881"/>
      <c r="E1355" s="881"/>
      <c r="F1355" s="377" t="s">
        <v>231</v>
      </c>
      <c r="G1355" s="380" t="s">
        <v>233</v>
      </c>
      <c r="H1355" s="943" t="s">
        <v>250</v>
      </c>
      <c r="I1355" s="944"/>
      <c r="J1355" s="944"/>
      <c r="K1355" s="944"/>
      <c r="L1355" s="944"/>
      <c r="M1355" s="944"/>
      <c r="N1355" s="944"/>
      <c r="O1355" s="945"/>
      <c r="P1355" s="373"/>
      <c r="Q1355" s="373"/>
      <c r="R1355" s="373"/>
    </row>
    <row r="1356" spans="1:20" ht="21.6" customHeight="1" thickBot="1" x14ac:dyDescent="0.3">
      <c r="B1356" s="636" t="str">
        <f>일반사항!$E$6</f>
        <v>부산</v>
      </c>
      <c r="C1356" s="937">
        <f>일반사항!$E$7</f>
        <v>0</v>
      </c>
      <c r="D1356" s="937"/>
      <c r="E1356" s="937"/>
      <c r="F1356" s="665">
        <f>'훈련비용 조정내역표'!$B$36</f>
        <v>27</v>
      </c>
      <c r="G1356" s="381">
        <f>INDEX('훈련비용 조정내역표'!$H$10:$H$60,MATCH(F1356,'훈련비용 조정내역표'!$B$10:$B$60,0),0)</f>
        <v>0</v>
      </c>
      <c r="H1356" s="937">
        <f>INDEX('훈련비용 조정내역표'!$D$10:$D$60,MATCH(F1356,'훈련비용 조정내역표'!$B$10:$B$60,0),0)</f>
        <v>0</v>
      </c>
      <c r="I1356" s="937"/>
      <c r="J1356" s="937"/>
      <c r="K1356" s="937"/>
      <c r="L1356" s="434" t="str">
        <f>IF(E1358=G1358,"◯ 적합","◯ 변경")</f>
        <v>◯ 적합</v>
      </c>
      <c r="M1356" s="938">
        <f>INDEX('훈련비용 조정내역표'!$E$10:$E$60,MATCH(F1356,'훈련비용 조정내역표'!$B$10:$B$60,0),0)</f>
        <v>0</v>
      </c>
      <c r="N1356" s="938"/>
      <c r="O1356" s="938"/>
      <c r="P1356" s="373"/>
      <c r="Q1356" s="373"/>
      <c r="R1356" s="373"/>
    </row>
    <row r="1357" spans="1:20" ht="21.6" customHeight="1" thickTop="1" x14ac:dyDescent="0.25">
      <c r="B1357" s="939" t="s">
        <v>106</v>
      </c>
      <c r="C1357" s="939"/>
      <c r="D1357" s="939"/>
      <c r="E1357" s="939" t="s">
        <v>163</v>
      </c>
      <c r="F1357" s="939"/>
      <c r="G1357" s="940"/>
      <c r="H1357" s="941" t="s">
        <v>243</v>
      </c>
      <c r="I1357" s="939"/>
      <c r="J1357" s="939"/>
      <c r="K1357" s="939"/>
      <c r="L1357" s="939" t="s">
        <v>246</v>
      </c>
      <c r="M1357" s="939"/>
      <c r="N1357" s="939"/>
      <c r="O1357" s="939"/>
      <c r="P1357" s="373"/>
      <c r="Q1357" s="373"/>
      <c r="R1357" s="373"/>
      <c r="T1357" s="382"/>
    </row>
    <row r="1358" spans="1:20" ht="21.6" customHeight="1" x14ac:dyDescent="0.25">
      <c r="B1358" s="915">
        <f>INDEX('훈련비용 조정내역표'!$O$10:$O$60,MATCH(F1356,'훈련비용 조정내역표'!$B$10:$B$60,0),0)</f>
        <v>0</v>
      </c>
      <c r="C1358" s="917" t="str">
        <f>IF(B1358=D1358,"◯ 적합","◯ 변경")</f>
        <v>◯ 적합</v>
      </c>
      <c r="D1358" s="918">
        <f>INDEX('훈련비용 조정내역표'!$Y$10:$Y$60,MATCH(F1356,'훈련비용 조정내역표'!$B$10:$B$60,0),0)</f>
        <v>0</v>
      </c>
      <c r="E1358" s="915">
        <f>INDEX('훈련비용 조정내역표'!$N$10:$N$60,MATCH(F1356,'훈련비용 조정내역표'!$B$10:$B$60,0),0)</f>
        <v>0</v>
      </c>
      <c r="F1358" s="917" t="str">
        <f>IF(E1358=G1358,"◯ 적합","◯ 변경")</f>
        <v>◯ 적합</v>
      </c>
      <c r="G1358" s="921">
        <f>INDEX('훈련비용 조정내역표'!$X$10:$X$60,MATCH(F1356,'훈련비용 조정내역표'!$B$10:$B$60,0),0)</f>
        <v>0</v>
      </c>
      <c r="H1358" s="934" t="s">
        <v>36</v>
      </c>
      <c r="I1358" s="926"/>
      <c r="J1358" s="935">
        <f>J1359+J1360+J1361+J1362</f>
        <v>0</v>
      </c>
      <c r="K1358" s="935"/>
      <c r="L1358" s="926" t="s">
        <v>36</v>
      </c>
      <c r="M1358" s="926"/>
      <c r="N1358" s="935">
        <f>N1359+N1360+N1361+N1362</f>
        <v>0</v>
      </c>
      <c r="O1358" s="935"/>
      <c r="P1358" s="373"/>
      <c r="Q1358" s="373"/>
      <c r="R1358" s="373"/>
      <c r="T1358" s="382"/>
    </row>
    <row r="1359" spans="1:20" ht="21.6" customHeight="1" x14ac:dyDescent="0.25">
      <c r="A1359" s="371" t="str">
        <f>F1356&amp;"훈련비금액"</f>
        <v>27훈련비금액</v>
      </c>
      <c r="B1359" s="915"/>
      <c r="C1359" s="917"/>
      <c r="D1359" s="918"/>
      <c r="E1359" s="915"/>
      <c r="F1359" s="917"/>
      <c r="G1359" s="921"/>
      <c r="H1359" s="929" t="s">
        <v>263</v>
      </c>
      <c r="I1359" s="932"/>
      <c r="J1359" s="936">
        <f>E1393</f>
        <v>0</v>
      </c>
      <c r="K1359" s="936"/>
      <c r="L1359" s="932" t="s">
        <v>263</v>
      </c>
      <c r="M1359" s="932"/>
      <c r="N1359" s="936">
        <f>L1393</f>
        <v>0</v>
      </c>
      <c r="O1359" s="936"/>
      <c r="P1359" s="373"/>
      <c r="Q1359" s="373"/>
      <c r="R1359" s="373"/>
      <c r="T1359" s="382"/>
    </row>
    <row r="1360" spans="1:20" ht="21.6" customHeight="1" x14ac:dyDescent="0.25">
      <c r="A1360" s="371" t="str">
        <f>F1356&amp;"숙식비"</f>
        <v>27숙식비</v>
      </c>
      <c r="B1360" s="926" t="s">
        <v>236</v>
      </c>
      <c r="C1360" s="926"/>
      <c r="D1360" s="926"/>
      <c r="E1360" s="926" t="s">
        <v>237</v>
      </c>
      <c r="F1360" s="926"/>
      <c r="G1360" s="927"/>
      <c r="H1360" s="928" t="s">
        <v>342</v>
      </c>
      <c r="I1360" s="384" t="s">
        <v>244</v>
      </c>
      <c r="J1360" s="923">
        <f>E1394</f>
        <v>0</v>
      </c>
      <c r="K1360" s="923"/>
      <c r="L1360" s="931" t="s">
        <v>342</v>
      </c>
      <c r="M1360" s="384" t="s">
        <v>244</v>
      </c>
      <c r="N1360" s="914">
        <f>L1394</f>
        <v>0</v>
      </c>
      <c r="O1360" s="914"/>
      <c r="P1360" s="373"/>
      <c r="Q1360" s="373"/>
      <c r="R1360" s="373"/>
      <c r="T1360" s="382"/>
    </row>
    <row r="1361" spans="1:20" ht="21.6" customHeight="1" x14ac:dyDescent="0.25">
      <c r="A1361" s="371" t="str">
        <f>F1356&amp;"식비"</f>
        <v>27식비</v>
      </c>
      <c r="B1361" s="915">
        <f>INDEX('훈련비용 조정내역표'!$M$10:$M$60,MATCH(F1356,'훈련비용 조정내역표'!$B$10:$B$60,0),0)</f>
        <v>0</v>
      </c>
      <c r="C1361" s="917" t="str">
        <f>IF(B1361=D1361,"◯ 적합","◯ 변경")</f>
        <v>◯ 적합</v>
      </c>
      <c r="D1361" s="918">
        <f>INDEX('훈련비용 조정내역표'!$W$10:$W$60,MATCH(F1356,'훈련비용 조정내역표'!$B$10:$B$60,0),0)</f>
        <v>0</v>
      </c>
      <c r="E1361" s="920">
        <f>INDEX('훈련비용 조정내역표'!$J$10:$J$60,MATCH(F1356,'훈련비용 조정내역표'!$B$10:$B$60,0),0)</f>
        <v>0</v>
      </c>
      <c r="F1361" s="917" t="str">
        <f>IF(E1361=G1361,"◯ 적합","◯ 변경")</f>
        <v>◯ 적합</v>
      </c>
      <c r="G1361" s="921">
        <f>INDEX('훈련비용 조정내역표'!$K$10:$K$60,MATCH(F1356,'훈련비용 조정내역표'!$B$10:$B$60,0),0)</f>
        <v>0</v>
      </c>
      <c r="H1361" s="929"/>
      <c r="I1361" s="384" t="s">
        <v>199</v>
      </c>
      <c r="J1361" s="923">
        <f>E1395</f>
        <v>0</v>
      </c>
      <c r="K1361" s="923"/>
      <c r="L1361" s="932"/>
      <c r="M1361" s="384" t="s">
        <v>199</v>
      </c>
      <c r="N1361" s="914">
        <f>L1395</f>
        <v>0</v>
      </c>
      <c r="O1361" s="914"/>
      <c r="P1361" s="373"/>
      <c r="Q1361" s="373"/>
      <c r="R1361" s="373"/>
      <c r="T1361" s="382"/>
    </row>
    <row r="1362" spans="1:20" ht="21.6" customHeight="1" thickBot="1" x14ac:dyDescent="0.3">
      <c r="A1362" s="371" t="str">
        <f>F1356&amp;"수당 등"</f>
        <v>27수당 등</v>
      </c>
      <c r="B1362" s="916"/>
      <c r="C1362" s="917"/>
      <c r="D1362" s="919"/>
      <c r="E1362" s="916"/>
      <c r="F1362" s="917"/>
      <c r="G1362" s="922"/>
      <c r="H1362" s="930"/>
      <c r="I1362" s="385" t="s">
        <v>245</v>
      </c>
      <c r="J1362" s="924">
        <f>E1396</f>
        <v>0</v>
      </c>
      <c r="K1362" s="924"/>
      <c r="L1362" s="933"/>
      <c r="M1362" s="385" t="s">
        <v>245</v>
      </c>
      <c r="N1362" s="925">
        <f>L1396</f>
        <v>0</v>
      </c>
      <c r="O1362" s="925"/>
      <c r="P1362" s="373"/>
      <c r="Q1362" s="373"/>
      <c r="R1362" s="373"/>
      <c r="T1362" s="382"/>
    </row>
    <row r="1363" spans="1:20" ht="21.6" customHeight="1" thickTop="1" thickBot="1" x14ac:dyDescent="0.3">
      <c r="B1363" s="883" t="s">
        <v>238</v>
      </c>
      <c r="C1363" s="883"/>
      <c r="D1363" s="386">
        <f>INDEX('훈련비용 조정내역표'!$L$10:$L$60,MATCH(F1356,'훈련비용 조정내역표'!$B$10:$B$60,0),0)</f>
        <v>0</v>
      </c>
      <c r="E1363" s="883" t="s">
        <v>239</v>
      </c>
      <c r="F1363" s="883"/>
      <c r="G1363" s="387">
        <f>INDEX('훈련비용 조정내역표'!$V$10:$V$60,MATCH(F1356,'훈련비용 조정내역표'!$B$10:$B$60,0),0)</f>
        <v>0</v>
      </c>
      <c r="H1363" s="884" t="s">
        <v>240</v>
      </c>
      <c r="I1363" s="884"/>
      <c r="J1363" s="388" t="s">
        <v>241</v>
      </c>
      <c r="K1363" s="389"/>
      <c r="L1363" s="388" t="s">
        <v>242</v>
      </c>
      <c r="M1363" s="390"/>
      <c r="N1363" s="885"/>
      <c r="O1363" s="885"/>
      <c r="P1363" s="373"/>
      <c r="Q1363" s="373"/>
      <c r="R1363" s="373"/>
      <c r="T1363" s="382"/>
    </row>
    <row r="1364" spans="1:20" ht="21.6" customHeight="1" thickTop="1" x14ac:dyDescent="0.25">
      <c r="B1364" s="886" t="s">
        <v>174</v>
      </c>
      <c r="C1364" s="889" t="s">
        <v>175</v>
      </c>
      <c r="D1364" s="890"/>
      <c r="E1364" s="895" t="s">
        <v>251</v>
      </c>
      <c r="F1364" s="896"/>
      <c r="G1364" s="896"/>
      <c r="H1364" s="896"/>
      <c r="I1364" s="897" t="s">
        <v>252</v>
      </c>
      <c r="J1364" s="898"/>
      <c r="K1364" s="899"/>
      <c r="L1364" s="906" t="s">
        <v>253</v>
      </c>
      <c r="M1364" s="907"/>
      <c r="N1364" s="907"/>
      <c r="O1364" s="908"/>
      <c r="P1364" s="382"/>
    </row>
    <row r="1365" spans="1:20" ht="21.6" customHeight="1" x14ac:dyDescent="0.25">
      <c r="B1365" s="887"/>
      <c r="C1365" s="891"/>
      <c r="D1365" s="892"/>
      <c r="E1365" s="909" t="s">
        <v>176</v>
      </c>
      <c r="F1365" s="911" t="s">
        <v>177</v>
      </c>
      <c r="G1365" s="912"/>
      <c r="H1365" s="913"/>
      <c r="I1365" s="900"/>
      <c r="J1365" s="901"/>
      <c r="K1365" s="902"/>
      <c r="L1365" s="909" t="s">
        <v>176</v>
      </c>
      <c r="M1365" s="911" t="s">
        <v>177</v>
      </c>
      <c r="N1365" s="912"/>
      <c r="O1365" s="913"/>
      <c r="P1365" s="382"/>
    </row>
    <row r="1366" spans="1:20" ht="21.6" customHeight="1" x14ac:dyDescent="0.25">
      <c r="B1366" s="888"/>
      <c r="C1366" s="893"/>
      <c r="D1366" s="894"/>
      <c r="E1366" s="910"/>
      <c r="F1366" s="392" t="s">
        <v>134</v>
      </c>
      <c r="G1366" s="392" t="s">
        <v>195</v>
      </c>
      <c r="H1366" s="392" t="s">
        <v>136</v>
      </c>
      <c r="I1366" s="903"/>
      <c r="J1366" s="904"/>
      <c r="K1366" s="905"/>
      <c r="L1366" s="910"/>
      <c r="M1366" s="392" t="s">
        <v>134</v>
      </c>
      <c r="N1366" s="392" t="s">
        <v>195</v>
      </c>
      <c r="O1366" s="392" t="s">
        <v>136</v>
      </c>
      <c r="P1366" s="382"/>
    </row>
    <row r="1367" spans="1:20" ht="18.600000000000001" customHeight="1" x14ac:dyDescent="0.25">
      <c r="A1367" s="451" t="s">
        <v>114</v>
      </c>
      <c r="B1367" s="393" t="s">
        <v>114</v>
      </c>
      <c r="C1367" s="880" t="s">
        <v>180</v>
      </c>
      <c r="D1367" s="878"/>
      <c r="E1367" s="613">
        <f>F1367*G1367*H1367</f>
        <v>0</v>
      </c>
      <c r="F1367" s="395"/>
      <c r="G1367" s="395"/>
      <c r="H1367" s="394">
        <f>B1358</f>
        <v>0</v>
      </c>
      <c r="I1367" s="396">
        <f>L1367-E1367</f>
        <v>0</v>
      </c>
      <c r="J1367" s="397"/>
      <c r="K1367" s="398"/>
      <c r="L1367" s="613">
        <f>M1367*N1367*O1367</f>
        <v>0</v>
      </c>
      <c r="M1367" s="399"/>
      <c r="N1367" s="399"/>
      <c r="O1367" s="394">
        <f>D1358</f>
        <v>0</v>
      </c>
      <c r="P1367" s="382"/>
    </row>
    <row r="1368" spans="1:20" ht="18.600000000000001" customHeight="1" x14ac:dyDescent="0.25">
      <c r="A1368" s="451" t="s">
        <v>164</v>
      </c>
      <c r="B1368" s="881" t="s">
        <v>164</v>
      </c>
      <c r="C1368" s="876" t="s">
        <v>178</v>
      </c>
      <c r="D1368" s="877"/>
      <c r="E1368" s="400">
        <f>SUM(E1369:E1372)</f>
        <v>0</v>
      </c>
      <c r="F1368" s="401"/>
      <c r="G1368" s="402"/>
      <c r="H1368" s="402"/>
      <c r="I1368" s="396"/>
      <c r="J1368" s="403"/>
      <c r="K1368" s="404"/>
      <c r="L1368" s="400">
        <f>SUM(L1369:L1372)</f>
        <v>0</v>
      </c>
      <c r="M1368" s="401"/>
      <c r="N1368" s="402"/>
      <c r="O1368" s="402"/>
      <c r="P1368" s="382"/>
    </row>
    <row r="1369" spans="1:20" ht="18.600000000000001" customHeight="1" x14ac:dyDescent="0.25">
      <c r="A1369" s="451"/>
      <c r="B1369" s="881"/>
      <c r="C1369" s="874" t="s">
        <v>181</v>
      </c>
      <c r="D1369" s="882"/>
      <c r="E1369" s="394">
        <f t="shared" ref="E1369:E1372" si="493">F1369*G1369*H1369</f>
        <v>0</v>
      </c>
      <c r="F1369" s="395"/>
      <c r="G1369" s="395"/>
      <c r="H1369" s="394">
        <f>H1367</f>
        <v>0</v>
      </c>
      <c r="I1369" s="396">
        <f t="shared" ref="I1369:I1373" si="494">L1369-E1369</f>
        <v>0</v>
      </c>
      <c r="J1369" s="397"/>
      <c r="K1369" s="398"/>
      <c r="L1369" s="394">
        <f t="shared" ref="L1369:L1373" si="495">M1369*N1369*O1369</f>
        <v>0</v>
      </c>
      <c r="M1369" s="399"/>
      <c r="N1369" s="399"/>
      <c r="O1369" s="394">
        <f>O1367</f>
        <v>0</v>
      </c>
      <c r="P1369" s="382"/>
    </row>
    <row r="1370" spans="1:20" ht="18.600000000000001" customHeight="1" x14ac:dyDescent="0.25">
      <c r="A1370" s="451"/>
      <c r="B1370" s="881"/>
      <c r="C1370" s="874" t="s">
        <v>181</v>
      </c>
      <c r="D1370" s="882"/>
      <c r="E1370" s="394">
        <f t="shared" si="493"/>
        <v>0</v>
      </c>
      <c r="F1370" s="395"/>
      <c r="G1370" s="395"/>
      <c r="H1370" s="394">
        <f>H1367</f>
        <v>0</v>
      </c>
      <c r="I1370" s="396">
        <f t="shared" si="494"/>
        <v>0</v>
      </c>
      <c r="J1370" s="397"/>
      <c r="K1370" s="398"/>
      <c r="L1370" s="394">
        <f t="shared" si="495"/>
        <v>0</v>
      </c>
      <c r="M1370" s="399"/>
      <c r="N1370" s="399"/>
      <c r="O1370" s="394">
        <f>O1367</f>
        <v>0</v>
      </c>
      <c r="P1370" s="382"/>
    </row>
    <row r="1371" spans="1:20" ht="18.600000000000001" customHeight="1" x14ac:dyDescent="0.25">
      <c r="A1371" s="451"/>
      <c r="B1371" s="881"/>
      <c r="C1371" s="874" t="s">
        <v>182</v>
      </c>
      <c r="D1371" s="867"/>
      <c r="E1371" s="394">
        <f t="shared" si="493"/>
        <v>0</v>
      </c>
      <c r="F1371" s="395"/>
      <c r="G1371" s="395"/>
      <c r="H1371" s="394">
        <f>H1367</f>
        <v>0</v>
      </c>
      <c r="I1371" s="396">
        <f t="shared" si="494"/>
        <v>0</v>
      </c>
      <c r="J1371" s="397"/>
      <c r="K1371" s="398"/>
      <c r="L1371" s="394">
        <f t="shared" si="495"/>
        <v>0</v>
      </c>
      <c r="M1371" s="399"/>
      <c r="N1371" s="399"/>
      <c r="O1371" s="394">
        <f>O1367</f>
        <v>0</v>
      </c>
      <c r="P1371" s="382"/>
    </row>
    <row r="1372" spans="1:20" ht="18.600000000000001" customHeight="1" x14ac:dyDescent="0.25">
      <c r="A1372" s="451"/>
      <c r="B1372" s="881"/>
      <c r="C1372" s="874" t="s">
        <v>182</v>
      </c>
      <c r="D1372" s="867"/>
      <c r="E1372" s="394">
        <f t="shared" si="493"/>
        <v>0</v>
      </c>
      <c r="F1372" s="395"/>
      <c r="G1372" s="395"/>
      <c r="H1372" s="394">
        <f>H1367</f>
        <v>0</v>
      </c>
      <c r="I1372" s="396">
        <f t="shared" si="494"/>
        <v>0</v>
      </c>
      <c r="J1372" s="397"/>
      <c r="K1372" s="398"/>
      <c r="L1372" s="394">
        <f t="shared" si="495"/>
        <v>0</v>
      </c>
      <c r="M1372" s="399"/>
      <c r="N1372" s="399"/>
      <c r="O1372" s="394">
        <f>O1367</f>
        <v>0</v>
      </c>
      <c r="P1372" s="382"/>
    </row>
    <row r="1373" spans="1:20" ht="18.600000000000001" customHeight="1" x14ac:dyDescent="0.25">
      <c r="A1373" s="451" t="s">
        <v>165</v>
      </c>
      <c r="B1373" s="405" t="s">
        <v>165</v>
      </c>
      <c r="C1373" s="874" t="s">
        <v>183</v>
      </c>
      <c r="D1373" s="867"/>
      <c r="E1373" s="394">
        <f>F1373*G1373*H1373</f>
        <v>0</v>
      </c>
      <c r="F1373" s="395"/>
      <c r="G1373" s="395"/>
      <c r="H1373" s="394">
        <f>H1367</f>
        <v>0</v>
      </c>
      <c r="I1373" s="396">
        <f t="shared" si="494"/>
        <v>0</v>
      </c>
      <c r="J1373" s="397"/>
      <c r="K1373" s="398"/>
      <c r="L1373" s="394">
        <f t="shared" si="495"/>
        <v>0</v>
      </c>
      <c r="M1373" s="399"/>
      <c r="N1373" s="399"/>
      <c r="O1373" s="394">
        <f>O1367</f>
        <v>0</v>
      </c>
      <c r="P1373" s="382"/>
    </row>
    <row r="1374" spans="1:20" ht="18.600000000000001" customHeight="1" x14ac:dyDescent="0.25">
      <c r="A1374" s="451" t="s">
        <v>166</v>
      </c>
      <c r="B1374" s="875" t="s">
        <v>166</v>
      </c>
      <c r="C1374" s="876" t="s">
        <v>178</v>
      </c>
      <c r="D1374" s="877"/>
      <c r="E1374" s="400">
        <f>SUM(E1375:E1377)</f>
        <v>0</v>
      </c>
      <c r="F1374" s="401"/>
      <c r="G1374" s="402"/>
      <c r="H1374" s="402"/>
      <c r="I1374" s="406"/>
      <c r="J1374" s="403"/>
      <c r="K1374" s="404"/>
      <c r="L1374" s="400">
        <f>SUM(L1375:L1377)</f>
        <v>0</v>
      </c>
      <c r="M1374" s="401"/>
      <c r="N1374" s="402"/>
      <c r="O1374" s="402"/>
      <c r="P1374" s="382"/>
    </row>
    <row r="1375" spans="1:20" ht="18.600000000000001" customHeight="1" x14ac:dyDescent="0.25">
      <c r="A1375" s="451"/>
      <c r="B1375" s="879"/>
      <c r="C1375" s="866" t="s">
        <v>184</v>
      </c>
      <c r="D1375" s="867"/>
      <c r="E1375" s="394">
        <f>F1375*G1375*H1375</f>
        <v>0</v>
      </c>
      <c r="F1375" s="395"/>
      <c r="G1375" s="395"/>
      <c r="H1375" s="394">
        <f>H1367</f>
        <v>0</v>
      </c>
      <c r="I1375" s="396">
        <f t="shared" ref="I1375:I1378" si="496">L1375-E1375</f>
        <v>0</v>
      </c>
      <c r="J1375" s="397"/>
      <c r="K1375" s="398"/>
      <c r="L1375" s="394">
        <f t="shared" ref="L1375:L1378" si="497">M1375*N1375*O1375</f>
        <v>0</v>
      </c>
      <c r="M1375" s="399"/>
      <c r="N1375" s="399"/>
      <c r="O1375" s="394">
        <f>O1367</f>
        <v>0</v>
      </c>
      <c r="P1375" s="382"/>
    </row>
    <row r="1376" spans="1:20" ht="18.600000000000001" customHeight="1" x14ac:dyDescent="0.25">
      <c r="A1376" s="451"/>
      <c r="B1376" s="879"/>
      <c r="C1376" s="866" t="s">
        <v>185</v>
      </c>
      <c r="D1376" s="867"/>
      <c r="E1376" s="394">
        <f t="shared" ref="E1376:E1377" si="498">F1376*G1376*H1376</f>
        <v>0</v>
      </c>
      <c r="F1376" s="395"/>
      <c r="G1376" s="395"/>
      <c r="H1376" s="394">
        <f>H1367</f>
        <v>0</v>
      </c>
      <c r="I1376" s="396">
        <f t="shared" si="496"/>
        <v>0</v>
      </c>
      <c r="J1376" s="397"/>
      <c r="K1376" s="398"/>
      <c r="L1376" s="394">
        <f t="shared" si="497"/>
        <v>0</v>
      </c>
      <c r="M1376" s="399"/>
      <c r="N1376" s="399"/>
      <c r="O1376" s="394">
        <f>O1367</f>
        <v>0</v>
      </c>
      <c r="P1376" s="382"/>
    </row>
    <row r="1377" spans="1:17" ht="18.600000000000001" customHeight="1" x14ac:dyDescent="0.25">
      <c r="A1377" s="451"/>
      <c r="B1377" s="879"/>
      <c r="C1377" s="866" t="s">
        <v>179</v>
      </c>
      <c r="D1377" s="867"/>
      <c r="E1377" s="394">
        <f t="shared" si="498"/>
        <v>0</v>
      </c>
      <c r="F1377" s="395"/>
      <c r="G1377" s="395"/>
      <c r="H1377" s="394">
        <f>H1367</f>
        <v>0</v>
      </c>
      <c r="I1377" s="396">
        <f t="shared" si="496"/>
        <v>0</v>
      </c>
      <c r="J1377" s="397"/>
      <c r="K1377" s="398"/>
      <c r="L1377" s="394">
        <f t="shared" si="497"/>
        <v>0</v>
      </c>
      <c r="M1377" s="399"/>
      <c r="N1377" s="399"/>
      <c r="O1377" s="394">
        <f>O1367</f>
        <v>0</v>
      </c>
      <c r="P1377" s="382"/>
    </row>
    <row r="1378" spans="1:17" ht="18.600000000000001" customHeight="1" x14ac:dyDescent="0.25">
      <c r="A1378" s="451" t="s">
        <v>167</v>
      </c>
      <c r="B1378" s="407" t="s">
        <v>167</v>
      </c>
      <c r="C1378" s="874" t="s">
        <v>186</v>
      </c>
      <c r="D1378" s="867"/>
      <c r="E1378" s="394">
        <f>F1378*G1378*H1378</f>
        <v>0</v>
      </c>
      <c r="F1378" s="395"/>
      <c r="G1378" s="395"/>
      <c r="H1378" s="394">
        <f>H1367</f>
        <v>0</v>
      </c>
      <c r="I1378" s="396">
        <f t="shared" si="496"/>
        <v>0</v>
      </c>
      <c r="J1378" s="397"/>
      <c r="K1378" s="398"/>
      <c r="L1378" s="394">
        <f t="shared" si="497"/>
        <v>0</v>
      </c>
      <c r="M1378" s="399"/>
      <c r="N1378" s="399"/>
      <c r="O1378" s="394">
        <f>O1367</f>
        <v>0</v>
      </c>
      <c r="P1378" s="382"/>
    </row>
    <row r="1379" spans="1:17" ht="18.600000000000001" customHeight="1" x14ac:dyDescent="0.25">
      <c r="A1379" s="451" t="s">
        <v>168</v>
      </c>
      <c r="B1379" s="875" t="s">
        <v>168</v>
      </c>
      <c r="C1379" s="876" t="s">
        <v>178</v>
      </c>
      <c r="D1379" s="877"/>
      <c r="E1379" s="400">
        <f>SUM(E1380:E1382)</f>
        <v>0</v>
      </c>
      <c r="F1379" s="401"/>
      <c r="G1379" s="402"/>
      <c r="H1379" s="402"/>
      <c r="I1379" s="406"/>
      <c r="J1379" s="403"/>
      <c r="K1379" s="404"/>
      <c r="L1379" s="400">
        <f>SUM(L1380:L1382)</f>
        <v>0</v>
      </c>
      <c r="M1379" s="401"/>
      <c r="N1379" s="402"/>
      <c r="O1379" s="402"/>
      <c r="P1379" s="382"/>
    </row>
    <row r="1380" spans="1:17" ht="18.600000000000001" customHeight="1" x14ac:dyDescent="0.25">
      <c r="A1380" s="451"/>
      <c r="B1380" s="875"/>
      <c r="C1380" s="866" t="s">
        <v>187</v>
      </c>
      <c r="D1380" s="867"/>
      <c r="E1380" s="394">
        <f t="shared" ref="E1380:E1382" si="499">F1380*G1380*H1380</f>
        <v>0</v>
      </c>
      <c r="F1380" s="395"/>
      <c r="G1380" s="395"/>
      <c r="H1380" s="394">
        <f>H1367</f>
        <v>0</v>
      </c>
      <c r="I1380" s="396">
        <f t="shared" ref="I1380:I1383" si="500">L1380-E1380</f>
        <v>0</v>
      </c>
      <c r="J1380" s="397"/>
      <c r="K1380" s="398"/>
      <c r="L1380" s="394">
        <f t="shared" ref="L1380:L1383" si="501">M1380*N1380*O1380</f>
        <v>0</v>
      </c>
      <c r="M1380" s="399"/>
      <c r="N1380" s="399"/>
      <c r="O1380" s="394">
        <f>O1367</f>
        <v>0</v>
      </c>
      <c r="P1380" s="382"/>
    </row>
    <row r="1381" spans="1:17" ht="18.600000000000001" customHeight="1" x14ac:dyDescent="0.25">
      <c r="A1381" s="451"/>
      <c r="B1381" s="875"/>
      <c r="C1381" s="866" t="s">
        <v>188</v>
      </c>
      <c r="D1381" s="867"/>
      <c r="E1381" s="394">
        <f t="shared" si="499"/>
        <v>0</v>
      </c>
      <c r="F1381" s="395"/>
      <c r="G1381" s="395"/>
      <c r="H1381" s="394">
        <f>H1367</f>
        <v>0</v>
      </c>
      <c r="I1381" s="396">
        <f t="shared" si="500"/>
        <v>0</v>
      </c>
      <c r="J1381" s="397"/>
      <c r="K1381" s="398"/>
      <c r="L1381" s="394">
        <f t="shared" si="501"/>
        <v>0</v>
      </c>
      <c r="M1381" s="399"/>
      <c r="N1381" s="399"/>
      <c r="O1381" s="394">
        <f>O1367</f>
        <v>0</v>
      </c>
      <c r="P1381" s="382"/>
    </row>
    <row r="1382" spans="1:17" ht="18.600000000000001" customHeight="1" x14ac:dyDescent="0.25">
      <c r="A1382" s="451"/>
      <c r="B1382" s="875"/>
      <c r="C1382" s="866" t="s">
        <v>179</v>
      </c>
      <c r="D1382" s="867"/>
      <c r="E1382" s="394">
        <f t="shared" si="499"/>
        <v>0</v>
      </c>
      <c r="F1382" s="395"/>
      <c r="G1382" s="395"/>
      <c r="H1382" s="394">
        <f>H1367</f>
        <v>0</v>
      </c>
      <c r="I1382" s="396">
        <f t="shared" si="500"/>
        <v>0</v>
      </c>
      <c r="J1382" s="397"/>
      <c r="K1382" s="398"/>
      <c r="L1382" s="394">
        <f t="shared" si="501"/>
        <v>0</v>
      </c>
      <c r="M1382" s="399"/>
      <c r="N1382" s="399"/>
      <c r="O1382" s="394">
        <f>O1367</f>
        <v>0</v>
      </c>
      <c r="P1382" s="382"/>
    </row>
    <row r="1383" spans="1:17" ht="18.600000000000001" customHeight="1" x14ac:dyDescent="0.25">
      <c r="A1383" s="451" t="s">
        <v>169</v>
      </c>
      <c r="B1383" s="405" t="s">
        <v>169</v>
      </c>
      <c r="C1383" s="874" t="s">
        <v>189</v>
      </c>
      <c r="D1383" s="867"/>
      <c r="E1383" s="394">
        <f>F1383*G1383*H1383</f>
        <v>0</v>
      </c>
      <c r="F1383" s="395"/>
      <c r="G1383" s="395"/>
      <c r="H1383" s="394">
        <f>H1367</f>
        <v>0</v>
      </c>
      <c r="I1383" s="396">
        <f t="shared" si="500"/>
        <v>0</v>
      </c>
      <c r="J1383" s="397"/>
      <c r="K1383" s="398"/>
      <c r="L1383" s="394">
        <f t="shared" si="501"/>
        <v>0</v>
      </c>
      <c r="M1383" s="399"/>
      <c r="N1383" s="399"/>
      <c r="O1383" s="394">
        <f>O1367</f>
        <v>0</v>
      </c>
      <c r="P1383" s="382"/>
    </row>
    <row r="1384" spans="1:17" ht="18.600000000000001" customHeight="1" x14ac:dyDescent="0.25">
      <c r="A1384" s="451" t="s">
        <v>170</v>
      </c>
      <c r="B1384" s="875" t="s">
        <v>170</v>
      </c>
      <c r="C1384" s="876" t="s">
        <v>178</v>
      </c>
      <c r="D1384" s="877"/>
      <c r="E1384" s="400">
        <f>SUM(E1385:E1386)</f>
        <v>0</v>
      </c>
      <c r="F1384" s="401"/>
      <c r="G1384" s="402"/>
      <c r="H1384" s="402"/>
      <c r="I1384" s="406"/>
      <c r="J1384" s="403"/>
      <c r="K1384" s="404"/>
      <c r="L1384" s="400">
        <f>SUM(L1385:L1386)</f>
        <v>0</v>
      </c>
      <c r="M1384" s="401"/>
      <c r="N1384" s="402"/>
      <c r="O1384" s="402"/>
      <c r="P1384" s="382"/>
    </row>
    <row r="1385" spans="1:17" ht="18.600000000000001" customHeight="1" x14ac:dyDescent="0.25">
      <c r="A1385" s="451"/>
      <c r="B1385" s="878"/>
      <c r="C1385" s="874" t="s">
        <v>170</v>
      </c>
      <c r="D1385" s="867"/>
      <c r="E1385" s="394">
        <f t="shared" ref="E1385" si="502">F1385*G1385*H1385</f>
        <v>0</v>
      </c>
      <c r="F1385" s="395"/>
      <c r="G1385" s="395"/>
      <c r="H1385" s="394">
        <f>H1367</f>
        <v>0</v>
      </c>
      <c r="I1385" s="396">
        <f t="shared" ref="I1385:I1387" si="503">L1385-E1385</f>
        <v>0</v>
      </c>
      <c r="J1385" s="397"/>
      <c r="K1385" s="398"/>
      <c r="L1385" s="394">
        <f t="shared" ref="L1385:L1387" si="504">M1385*N1385*O1385</f>
        <v>0</v>
      </c>
      <c r="M1385" s="399"/>
      <c r="N1385" s="399"/>
      <c r="O1385" s="394">
        <f>O1367</f>
        <v>0</v>
      </c>
      <c r="P1385" s="382"/>
    </row>
    <row r="1386" spans="1:17" ht="18.600000000000001" customHeight="1" x14ac:dyDescent="0.25">
      <c r="A1386" s="451"/>
      <c r="B1386" s="878"/>
      <c r="C1386" s="874" t="s">
        <v>190</v>
      </c>
      <c r="D1386" s="867"/>
      <c r="E1386" s="394">
        <f>F1386*G1386*H1386</f>
        <v>0</v>
      </c>
      <c r="F1386" s="395"/>
      <c r="G1386" s="395"/>
      <c r="H1386" s="394">
        <f>H1367</f>
        <v>0</v>
      </c>
      <c r="I1386" s="396">
        <f t="shared" si="503"/>
        <v>0</v>
      </c>
      <c r="J1386" s="397"/>
      <c r="K1386" s="398"/>
      <c r="L1386" s="394">
        <f t="shared" si="504"/>
        <v>0</v>
      </c>
      <c r="M1386" s="399"/>
      <c r="N1386" s="399"/>
      <c r="O1386" s="394">
        <f>O1367</f>
        <v>0</v>
      </c>
      <c r="P1386" s="382"/>
    </row>
    <row r="1387" spans="1:17" ht="18.600000000000001" customHeight="1" x14ac:dyDescent="0.25">
      <c r="A1387" s="451" t="s">
        <v>171</v>
      </c>
      <c r="B1387" s="405" t="s">
        <v>171</v>
      </c>
      <c r="C1387" s="874" t="s">
        <v>191</v>
      </c>
      <c r="D1387" s="867"/>
      <c r="E1387" s="394">
        <f>F1387*G1387*H1387</f>
        <v>0</v>
      </c>
      <c r="F1387" s="395"/>
      <c r="G1387" s="395"/>
      <c r="H1387" s="394">
        <f>H1367</f>
        <v>0</v>
      </c>
      <c r="I1387" s="396">
        <f t="shared" si="503"/>
        <v>0</v>
      </c>
      <c r="J1387" s="397"/>
      <c r="K1387" s="398"/>
      <c r="L1387" s="394">
        <f t="shared" si="504"/>
        <v>0</v>
      </c>
      <c r="M1387" s="399"/>
      <c r="N1387" s="399"/>
      <c r="O1387" s="394">
        <f>O1367</f>
        <v>0</v>
      </c>
      <c r="P1387" s="382"/>
      <c r="Q1387" s="371" t="s">
        <v>256</v>
      </c>
    </row>
    <row r="1388" spans="1:17" ht="18.600000000000001" customHeight="1" x14ac:dyDescent="0.25">
      <c r="A1388" s="451" t="s">
        <v>172</v>
      </c>
      <c r="B1388" s="875" t="s">
        <v>172</v>
      </c>
      <c r="C1388" s="876" t="s">
        <v>178</v>
      </c>
      <c r="D1388" s="877"/>
      <c r="E1388" s="400">
        <f>SUM(E1389:E1391)</f>
        <v>0</v>
      </c>
      <c r="F1388" s="401"/>
      <c r="G1388" s="402"/>
      <c r="H1388" s="402"/>
      <c r="I1388" s="406"/>
      <c r="J1388" s="403"/>
      <c r="K1388" s="404"/>
      <c r="L1388" s="400">
        <f>SUM(L1389:L1391)</f>
        <v>0</v>
      </c>
      <c r="M1388" s="401"/>
      <c r="N1388" s="402"/>
      <c r="O1388" s="402"/>
      <c r="P1388" s="382"/>
    </row>
    <row r="1389" spans="1:17" ht="18.600000000000001" customHeight="1" x14ac:dyDescent="0.25">
      <c r="A1389" s="451"/>
      <c r="B1389" s="875"/>
      <c r="C1389" s="866" t="s">
        <v>192</v>
      </c>
      <c r="D1389" s="867"/>
      <c r="E1389" s="394">
        <f t="shared" ref="E1389:E1391" si="505">F1389*G1389*H1389</f>
        <v>0</v>
      </c>
      <c r="F1389" s="395"/>
      <c r="G1389" s="395"/>
      <c r="H1389" s="394">
        <f>H1367</f>
        <v>0</v>
      </c>
      <c r="I1389" s="396">
        <f t="shared" ref="I1389:I1392" si="506">L1389-E1389</f>
        <v>0</v>
      </c>
      <c r="J1389" s="397"/>
      <c r="K1389" s="398"/>
      <c r="L1389" s="394">
        <f t="shared" ref="L1389:L1392" si="507">M1389*N1389*O1389</f>
        <v>0</v>
      </c>
      <c r="M1389" s="399"/>
      <c r="N1389" s="399"/>
      <c r="O1389" s="394">
        <f>O1367</f>
        <v>0</v>
      </c>
      <c r="P1389" s="382"/>
    </row>
    <row r="1390" spans="1:17" ht="18.600000000000001" customHeight="1" x14ac:dyDescent="0.25">
      <c r="A1390" s="451"/>
      <c r="B1390" s="875"/>
      <c r="C1390" s="866" t="s">
        <v>193</v>
      </c>
      <c r="D1390" s="867"/>
      <c r="E1390" s="394">
        <f t="shared" si="505"/>
        <v>0</v>
      </c>
      <c r="F1390" s="395"/>
      <c r="G1390" s="395"/>
      <c r="H1390" s="394">
        <f>H1367</f>
        <v>0</v>
      </c>
      <c r="I1390" s="396">
        <f t="shared" si="506"/>
        <v>0</v>
      </c>
      <c r="J1390" s="397"/>
      <c r="K1390" s="398"/>
      <c r="L1390" s="394">
        <f t="shared" si="507"/>
        <v>0</v>
      </c>
      <c r="M1390" s="399"/>
      <c r="N1390" s="399"/>
      <c r="O1390" s="394">
        <f>O1367</f>
        <v>0</v>
      </c>
      <c r="P1390" s="382"/>
    </row>
    <row r="1391" spans="1:17" ht="18.600000000000001" customHeight="1" x14ac:dyDescent="0.25">
      <c r="A1391" s="451"/>
      <c r="B1391" s="875"/>
      <c r="C1391" s="866" t="s">
        <v>179</v>
      </c>
      <c r="D1391" s="867"/>
      <c r="E1391" s="394">
        <f t="shared" si="505"/>
        <v>0</v>
      </c>
      <c r="F1391" s="395"/>
      <c r="G1391" s="395"/>
      <c r="H1391" s="394">
        <f>H1367</f>
        <v>0</v>
      </c>
      <c r="I1391" s="396">
        <f t="shared" si="506"/>
        <v>0</v>
      </c>
      <c r="J1391" s="397"/>
      <c r="K1391" s="398"/>
      <c r="L1391" s="394">
        <f t="shared" si="507"/>
        <v>0</v>
      </c>
      <c r="M1391" s="399"/>
      <c r="N1391" s="399"/>
      <c r="O1391" s="394">
        <f>O1367</f>
        <v>0</v>
      </c>
      <c r="P1391" s="382"/>
    </row>
    <row r="1392" spans="1:17" ht="18.45" customHeight="1" x14ac:dyDescent="0.25">
      <c r="A1392" s="451" t="s">
        <v>173</v>
      </c>
      <c r="B1392" s="405" t="s">
        <v>173</v>
      </c>
      <c r="C1392" s="866" t="s">
        <v>194</v>
      </c>
      <c r="D1392" s="867"/>
      <c r="E1392" s="394">
        <f>F1392*G1392*H1392</f>
        <v>0</v>
      </c>
      <c r="F1392" s="395"/>
      <c r="G1392" s="395"/>
      <c r="H1392" s="394">
        <f>H1367</f>
        <v>0</v>
      </c>
      <c r="I1392" s="396">
        <f t="shared" si="506"/>
        <v>0</v>
      </c>
      <c r="J1392" s="397"/>
      <c r="K1392" s="398"/>
      <c r="L1392" s="614">
        <f t="shared" si="507"/>
        <v>0</v>
      </c>
      <c r="M1392" s="399"/>
      <c r="N1392" s="399"/>
      <c r="O1392" s="394">
        <f>O1367</f>
        <v>0</v>
      </c>
      <c r="P1392" s="382"/>
      <c r="Q1392" s="371">
        <f>127180/2</f>
        <v>63590</v>
      </c>
    </row>
    <row r="1393" spans="2:18" s="415" customFormat="1" ht="18.600000000000001" customHeight="1" x14ac:dyDescent="0.25">
      <c r="B1393" s="868" t="s">
        <v>196</v>
      </c>
      <c r="C1393" s="869"/>
      <c r="D1393" s="870"/>
      <c r="E1393" s="408">
        <f>SUM(E1367,E1368,E1373,E1374,E1378,E1379,E1383,E1384,E1387,E1388,E1392)</f>
        <v>0</v>
      </c>
      <c r="F1393" s="401"/>
      <c r="G1393" s="409"/>
      <c r="H1393" s="410"/>
      <c r="I1393" s="411"/>
      <c r="J1393" s="412"/>
      <c r="K1393" s="413"/>
      <c r="L1393" s="408">
        <f>SUM(L1367,L1368,L1373,L1374,L1378,L1379,L1383,L1384,L1387,L1388,L1392)</f>
        <v>0</v>
      </c>
      <c r="M1393" s="401"/>
      <c r="N1393" s="409"/>
      <c r="O1393" s="410"/>
      <c r="P1393" s="414"/>
    </row>
    <row r="1394" spans="2:18" ht="16.8" customHeight="1" outlineLevel="1" x14ac:dyDescent="0.25">
      <c r="B1394" s="871" t="s">
        <v>264</v>
      </c>
      <c r="C1394" s="872" t="s">
        <v>201</v>
      </c>
      <c r="D1394" s="873"/>
      <c r="E1394" s="416">
        <f t="shared" ref="E1394" si="508">F1394*G1394*H1394</f>
        <v>0</v>
      </c>
      <c r="F1394" s="417"/>
      <c r="G1394" s="417"/>
      <c r="H1394" s="394">
        <f>H1367</f>
        <v>0</v>
      </c>
      <c r="I1394" s="396">
        <f t="shared" ref="I1394:I1396" si="509">L1394-E1394</f>
        <v>0</v>
      </c>
      <c r="J1394" s="397"/>
      <c r="K1394" s="398"/>
      <c r="L1394" s="394">
        <f t="shared" ref="L1394:L1396" si="510">M1394*N1394*O1394</f>
        <v>0</v>
      </c>
      <c r="M1394" s="399"/>
      <c r="N1394" s="399"/>
      <c r="O1394" s="394">
        <f>O1367</f>
        <v>0</v>
      </c>
      <c r="P1394" s="382"/>
    </row>
    <row r="1395" spans="2:18" ht="16.8" customHeight="1" outlineLevel="1" x14ac:dyDescent="0.25">
      <c r="B1395" s="871"/>
      <c r="C1395" s="872" t="s">
        <v>200</v>
      </c>
      <c r="D1395" s="873"/>
      <c r="E1395" s="416">
        <f>F1395*G1395*H1395</f>
        <v>0</v>
      </c>
      <c r="F1395" s="417"/>
      <c r="G1395" s="417"/>
      <c r="H1395" s="394">
        <f>H1367</f>
        <v>0</v>
      </c>
      <c r="I1395" s="396">
        <f t="shared" si="509"/>
        <v>0</v>
      </c>
      <c r="J1395" s="397"/>
      <c r="K1395" s="398"/>
      <c r="L1395" s="394">
        <f t="shared" si="510"/>
        <v>0</v>
      </c>
      <c r="M1395" s="399"/>
      <c r="N1395" s="399"/>
      <c r="O1395" s="394">
        <f>O1367</f>
        <v>0</v>
      </c>
      <c r="P1395" s="382"/>
    </row>
    <row r="1396" spans="2:18" ht="16.8" customHeight="1" outlineLevel="1" x14ac:dyDescent="0.25">
      <c r="B1396" s="871"/>
      <c r="C1396" s="872" t="s">
        <v>197</v>
      </c>
      <c r="D1396" s="873"/>
      <c r="E1396" s="416">
        <f t="shared" ref="E1396" si="511">F1396*G1396*H1396</f>
        <v>0</v>
      </c>
      <c r="F1396" s="417"/>
      <c r="G1396" s="417"/>
      <c r="H1396" s="394">
        <f>H1367</f>
        <v>0</v>
      </c>
      <c r="I1396" s="396">
        <f t="shared" si="509"/>
        <v>0</v>
      </c>
      <c r="J1396" s="397"/>
      <c r="K1396" s="398"/>
      <c r="L1396" s="394">
        <f t="shared" si="510"/>
        <v>0</v>
      </c>
      <c r="M1396" s="399"/>
      <c r="N1396" s="399"/>
      <c r="O1396" s="394">
        <f>O1367</f>
        <v>0</v>
      </c>
      <c r="P1396" s="382"/>
    </row>
    <row r="1397" spans="2:18" s="415" customFormat="1" ht="18.600000000000001" customHeight="1" outlineLevel="1" thickBot="1" x14ac:dyDescent="0.3">
      <c r="B1397" s="860" t="s">
        <v>265</v>
      </c>
      <c r="C1397" s="861"/>
      <c r="D1397" s="862"/>
      <c r="E1397" s="418">
        <f>SUM(E1394:E1396)</f>
        <v>0</v>
      </c>
      <c r="F1397" s="419"/>
      <c r="G1397" s="420"/>
      <c r="H1397" s="421"/>
      <c r="I1397" s="422"/>
      <c r="J1397" s="423"/>
      <c r="K1397" s="424"/>
      <c r="L1397" s="418">
        <f>SUM(L1394:L1396)</f>
        <v>0</v>
      </c>
      <c r="M1397" s="419"/>
      <c r="N1397" s="420"/>
      <c r="O1397" s="421"/>
      <c r="P1397" s="414"/>
    </row>
    <row r="1398" spans="2:18" ht="21" customHeight="1" thickBot="1" x14ac:dyDescent="0.3">
      <c r="B1398" s="863" t="s">
        <v>254</v>
      </c>
      <c r="C1398" s="864"/>
      <c r="D1398" s="865" t="s">
        <v>255</v>
      </c>
      <c r="E1398" s="857"/>
      <c r="F1398" s="857"/>
      <c r="G1398" s="857"/>
      <c r="H1398" s="857"/>
      <c r="I1398" s="857"/>
      <c r="J1398" s="857"/>
      <c r="K1398" s="857"/>
      <c r="L1398" s="858"/>
      <c r="M1398" s="858"/>
      <c r="N1398" s="858"/>
      <c r="O1398" s="859"/>
      <c r="P1398" s="382"/>
    </row>
    <row r="1399" spans="2:18" outlineLevel="1" x14ac:dyDescent="0.25">
      <c r="B1399" s="303" t="s">
        <v>266</v>
      </c>
      <c r="E1399" s="425">
        <f>(E1393-E1392)*0.05</f>
        <v>0</v>
      </c>
      <c r="F1399" s="303"/>
      <c r="G1399" s="303"/>
      <c r="H1399" s="426"/>
      <c r="L1399" s="425">
        <f>(L1393-L1392)*0.05</f>
        <v>0</v>
      </c>
      <c r="P1399" s="382"/>
    </row>
    <row r="1400" spans="2:18" outlineLevel="1" x14ac:dyDescent="0.25">
      <c r="B1400" s="303"/>
      <c r="E1400" s="427" t="str">
        <f>IF(E1392&lt;=E1399,"O.K","Review")</f>
        <v>O.K</v>
      </c>
      <c r="F1400" s="303"/>
      <c r="G1400" s="303"/>
      <c r="L1400" s="427" t="str">
        <f>IF(L1392&lt;=L1399,"O.K","Review")</f>
        <v>O.K</v>
      </c>
      <c r="P1400" s="382"/>
    </row>
    <row r="1401" spans="2:18" x14ac:dyDescent="0.25">
      <c r="B1401" s="303"/>
      <c r="E1401" s="427"/>
      <c r="F1401" s="303"/>
      <c r="G1401" s="303"/>
      <c r="L1401" s="427"/>
      <c r="P1401" s="382"/>
    </row>
    <row r="1402" spans="2:18" s="428" customFormat="1" ht="25.5" customHeight="1" outlineLevel="1" x14ac:dyDescent="0.25">
      <c r="B1402" s="429" t="str">
        <f>정부지원금!$B$29</f>
        <v>성명 :                  (서명)</v>
      </c>
      <c r="C1402" s="429"/>
      <c r="E1402" s="429" t="str">
        <f>정부지원금!$E$29</f>
        <v>성명 :                  (서명)</v>
      </c>
      <c r="F1402" s="430"/>
      <c r="H1402" s="429" t="str">
        <f>정부지원금!$G$29</f>
        <v>성명 :                  (서명)</v>
      </c>
      <c r="K1402" s="430" t="str">
        <f>정부지원금!$I$29</f>
        <v>성명 :                  (서명)</v>
      </c>
      <c r="N1402" s="430" t="str">
        <f>정부지원금!$K$29</f>
        <v>성명 :                  (서명)</v>
      </c>
      <c r="P1402" s="382"/>
    </row>
    <row r="1403" spans="2:18" s="428" customFormat="1" ht="25.5" customHeight="1" outlineLevel="1" x14ac:dyDescent="0.25">
      <c r="B1403" s="429" t="str">
        <f>정부지원금!$B$30</f>
        <v>성명 :                  (서명)</v>
      </c>
      <c r="C1403" s="429"/>
      <c r="E1403" s="429" t="str">
        <f>정부지원금!$E$30</f>
        <v>성명 :                  (서명)</v>
      </c>
      <c r="F1403" s="430"/>
      <c r="H1403" s="429" t="str">
        <f>정부지원금!$G$30</f>
        <v>성명 :                  (서명)</v>
      </c>
      <c r="K1403" s="430" t="str">
        <f>정부지원금!$I$30</f>
        <v>성명 :                  (서명)</v>
      </c>
      <c r="N1403" s="430" t="str">
        <f>정부지원금!$K$30</f>
        <v>성명 :                  (서명)</v>
      </c>
      <c r="P1403" s="382"/>
    </row>
    <row r="1405" spans="2:18" ht="43.5" customHeight="1" x14ac:dyDescent="0.25">
      <c r="B1405" s="372" t="s">
        <v>262</v>
      </c>
      <c r="C1405" s="373"/>
      <c r="D1405" s="373"/>
      <c r="E1405" s="373"/>
      <c r="F1405" s="373"/>
      <c r="G1405" s="373"/>
      <c r="H1405" s="373"/>
      <c r="I1405" s="373"/>
      <c r="J1405" s="373"/>
      <c r="K1405" s="373"/>
      <c r="L1405" s="373"/>
      <c r="M1405" s="373"/>
      <c r="N1405" s="373"/>
      <c r="O1405" s="373"/>
      <c r="P1405" s="373"/>
      <c r="Q1405" s="373"/>
      <c r="R1405" s="373"/>
    </row>
    <row r="1406" spans="2:18" ht="21.6" customHeight="1" x14ac:dyDescent="0.25">
      <c r="B1406" s="942" t="str">
        <f>INDEX('훈련비용 조정내역표'!$C$10:$C$60,MATCH(F1408,'훈련비용 조정내역표'!$B$10:$B$60,0),0)</f>
        <v>승인</v>
      </c>
      <c r="C1406" s="942"/>
      <c r="D1406" s="374"/>
      <c r="E1406" s="375"/>
      <c r="F1406" s="375"/>
      <c r="G1406" s="376"/>
      <c r="H1406" s="383" t="s">
        <v>247</v>
      </c>
      <c r="I1406" s="378">
        <f>INDEX('훈련비용 조정내역표'!$G$10:$G$60,MATCH(F1408,'훈련비용 조정내역표'!$B$10:$B$60,0),0)</f>
        <v>0</v>
      </c>
      <c r="J1406" s="383" t="s">
        <v>248</v>
      </c>
      <c r="K1406" s="605">
        <f>INT(IFERROR($J1411/($B1410*$E1410*$B1413),))</f>
        <v>0</v>
      </c>
      <c r="L1406" s="435" t="e">
        <f>K1406/$I1406</f>
        <v>#DIV/0!</v>
      </c>
      <c r="M1406" s="436" t="s">
        <v>249</v>
      </c>
      <c r="N1406" s="605">
        <f>INT(IFERROR($N1411/($D1410*$G1410*$D1413),))</f>
        <v>0</v>
      </c>
      <c r="O1406" s="435" t="e">
        <f>N1406/$I1406</f>
        <v>#DIV/0!</v>
      </c>
      <c r="P1406" s="373"/>
      <c r="Q1406" s="373"/>
      <c r="R1406" s="373"/>
    </row>
    <row r="1407" spans="2:18" ht="21.6" customHeight="1" x14ac:dyDescent="0.25">
      <c r="B1407" s="379" t="s">
        <v>229</v>
      </c>
      <c r="C1407" s="881" t="s">
        <v>230</v>
      </c>
      <c r="D1407" s="881"/>
      <c r="E1407" s="881"/>
      <c r="F1407" s="377" t="s">
        <v>231</v>
      </c>
      <c r="G1407" s="380" t="s">
        <v>233</v>
      </c>
      <c r="H1407" s="943" t="s">
        <v>250</v>
      </c>
      <c r="I1407" s="944"/>
      <c r="J1407" s="944"/>
      <c r="K1407" s="944"/>
      <c r="L1407" s="944"/>
      <c r="M1407" s="944"/>
      <c r="N1407" s="944"/>
      <c r="O1407" s="945"/>
      <c r="P1407" s="373"/>
      <c r="Q1407" s="373"/>
      <c r="R1407" s="373"/>
    </row>
    <row r="1408" spans="2:18" ht="21.6" customHeight="1" thickBot="1" x14ac:dyDescent="0.3">
      <c r="B1408" s="636" t="str">
        <f>일반사항!$E$6</f>
        <v>부산</v>
      </c>
      <c r="C1408" s="937">
        <f>일반사항!$E$7</f>
        <v>0</v>
      </c>
      <c r="D1408" s="937"/>
      <c r="E1408" s="937"/>
      <c r="F1408" s="665">
        <f>'훈련비용 조정내역표'!$B$37</f>
        <v>28</v>
      </c>
      <c r="G1408" s="381">
        <f>INDEX('훈련비용 조정내역표'!$H$10:$H$60,MATCH(F1408,'훈련비용 조정내역표'!$B$10:$B$60,0),0)</f>
        <v>0</v>
      </c>
      <c r="H1408" s="937">
        <f>INDEX('훈련비용 조정내역표'!$D$10:$D$60,MATCH(F1408,'훈련비용 조정내역표'!$B$10:$B$60,0),0)</f>
        <v>0</v>
      </c>
      <c r="I1408" s="937"/>
      <c r="J1408" s="937"/>
      <c r="K1408" s="937"/>
      <c r="L1408" s="434" t="str">
        <f>IF(E1410=G1410,"◯ 적합","◯ 변경")</f>
        <v>◯ 적합</v>
      </c>
      <c r="M1408" s="938">
        <f>INDEX('훈련비용 조정내역표'!$E$10:$E$60,MATCH(F1408,'훈련비용 조정내역표'!$B$10:$B$60,0),0)</f>
        <v>0</v>
      </c>
      <c r="N1408" s="938"/>
      <c r="O1408" s="938"/>
      <c r="P1408" s="373"/>
      <c r="Q1408" s="373"/>
      <c r="R1408" s="373"/>
    </row>
    <row r="1409" spans="1:20" ht="21.6" customHeight="1" thickTop="1" x14ac:dyDescent="0.25">
      <c r="B1409" s="939" t="s">
        <v>106</v>
      </c>
      <c r="C1409" s="939"/>
      <c r="D1409" s="939"/>
      <c r="E1409" s="939" t="s">
        <v>163</v>
      </c>
      <c r="F1409" s="939"/>
      <c r="G1409" s="940"/>
      <c r="H1409" s="941" t="s">
        <v>243</v>
      </c>
      <c r="I1409" s="939"/>
      <c r="J1409" s="939"/>
      <c r="K1409" s="939"/>
      <c r="L1409" s="939" t="s">
        <v>246</v>
      </c>
      <c r="M1409" s="939"/>
      <c r="N1409" s="939"/>
      <c r="O1409" s="939"/>
      <c r="P1409" s="373"/>
      <c r="Q1409" s="373"/>
      <c r="R1409" s="373"/>
      <c r="T1409" s="382"/>
    </row>
    <row r="1410" spans="1:20" ht="21.6" customHeight="1" x14ac:dyDescent="0.25">
      <c r="B1410" s="915">
        <f>INDEX('훈련비용 조정내역표'!$O$10:$O$60,MATCH(F1408,'훈련비용 조정내역표'!$B$10:$B$60,0),0)</f>
        <v>0</v>
      </c>
      <c r="C1410" s="917" t="str">
        <f>IF(B1410=D1410,"◯ 적합","◯ 변경")</f>
        <v>◯ 적합</v>
      </c>
      <c r="D1410" s="918">
        <f>INDEX('훈련비용 조정내역표'!$Y$10:$Y$60,MATCH(F1408,'훈련비용 조정내역표'!$B$10:$B$60,0),0)</f>
        <v>0</v>
      </c>
      <c r="E1410" s="915">
        <f>INDEX('훈련비용 조정내역표'!$N$10:$N$60,MATCH(F1408,'훈련비용 조정내역표'!$B$10:$B$60,0),0)</f>
        <v>0</v>
      </c>
      <c r="F1410" s="917" t="str">
        <f>IF(E1410=G1410,"◯ 적합","◯ 변경")</f>
        <v>◯ 적합</v>
      </c>
      <c r="G1410" s="921">
        <f>INDEX('훈련비용 조정내역표'!$X$10:$X$60,MATCH(F1408,'훈련비용 조정내역표'!$B$10:$B$60,0),0)</f>
        <v>0</v>
      </c>
      <c r="H1410" s="934" t="s">
        <v>36</v>
      </c>
      <c r="I1410" s="926"/>
      <c r="J1410" s="935">
        <f>J1411+J1412+J1413+J1414</f>
        <v>0</v>
      </c>
      <c r="K1410" s="935"/>
      <c r="L1410" s="926" t="s">
        <v>36</v>
      </c>
      <c r="M1410" s="926"/>
      <c r="N1410" s="935">
        <f>N1411+N1412+N1413+N1414</f>
        <v>0</v>
      </c>
      <c r="O1410" s="935"/>
      <c r="P1410" s="373"/>
      <c r="Q1410" s="373"/>
      <c r="R1410" s="373"/>
      <c r="T1410" s="382"/>
    </row>
    <row r="1411" spans="1:20" ht="21.6" customHeight="1" x14ac:dyDescent="0.25">
      <c r="A1411" s="371" t="str">
        <f>F1408&amp;"훈련비금액"</f>
        <v>28훈련비금액</v>
      </c>
      <c r="B1411" s="915"/>
      <c r="C1411" s="917"/>
      <c r="D1411" s="918"/>
      <c r="E1411" s="915"/>
      <c r="F1411" s="917"/>
      <c r="G1411" s="921"/>
      <c r="H1411" s="929" t="s">
        <v>263</v>
      </c>
      <c r="I1411" s="932"/>
      <c r="J1411" s="936">
        <f>E1445</f>
        <v>0</v>
      </c>
      <c r="K1411" s="936"/>
      <c r="L1411" s="932" t="s">
        <v>263</v>
      </c>
      <c r="M1411" s="932"/>
      <c r="N1411" s="936">
        <f>L1445</f>
        <v>0</v>
      </c>
      <c r="O1411" s="936"/>
      <c r="P1411" s="373"/>
      <c r="Q1411" s="373"/>
      <c r="R1411" s="373"/>
      <c r="T1411" s="382"/>
    </row>
    <row r="1412" spans="1:20" ht="21.6" customHeight="1" x14ac:dyDescent="0.25">
      <c r="A1412" s="371" t="str">
        <f>F1408&amp;"숙식비"</f>
        <v>28숙식비</v>
      </c>
      <c r="B1412" s="926" t="s">
        <v>236</v>
      </c>
      <c r="C1412" s="926"/>
      <c r="D1412" s="926"/>
      <c r="E1412" s="926" t="s">
        <v>237</v>
      </c>
      <c r="F1412" s="926"/>
      <c r="G1412" s="927"/>
      <c r="H1412" s="928" t="s">
        <v>342</v>
      </c>
      <c r="I1412" s="384" t="s">
        <v>244</v>
      </c>
      <c r="J1412" s="923">
        <f>E1446</f>
        <v>0</v>
      </c>
      <c r="K1412" s="923"/>
      <c r="L1412" s="931" t="s">
        <v>342</v>
      </c>
      <c r="M1412" s="384" t="s">
        <v>244</v>
      </c>
      <c r="N1412" s="914">
        <f>L1446</f>
        <v>0</v>
      </c>
      <c r="O1412" s="914"/>
      <c r="P1412" s="373"/>
      <c r="Q1412" s="373"/>
      <c r="R1412" s="373"/>
      <c r="T1412" s="382"/>
    </row>
    <row r="1413" spans="1:20" ht="21.6" customHeight="1" x14ac:dyDescent="0.25">
      <c r="A1413" s="371" t="str">
        <f>F1408&amp;"식비"</f>
        <v>28식비</v>
      </c>
      <c r="B1413" s="915">
        <f>INDEX('훈련비용 조정내역표'!$M$10:$M$60,MATCH(F1408,'훈련비용 조정내역표'!$B$10:$B$60,0),0)</f>
        <v>0</v>
      </c>
      <c r="C1413" s="917" t="str">
        <f>IF(B1413=D1413,"◯ 적합","◯ 변경")</f>
        <v>◯ 적합</v>
      </c>
      <c r="D1413" s="918">
        <f>INDEX('훈련비용 조정내역표'!$W$10:$W$60,MATCH(F1408,'훈련비용 조정내역표'!$B$10:$B$60,0),0)</f>
        <v>0</v>
      </c>
      <c r="E1413" s="920">
        <f>INDEX('훈련비용 조정내역표'!$J$10:$J$60,MATCH(F1408,'훈련비용 조정내역표'!$B$10:$B$60,0),0)</f>
        <v>0</v>
      </c>
      <c r="F1413" s="917" t="str">
        <f>IF(E1413=G1413,"◯ 적합","◯ 변경")</f>
        <v>◯ 적합</v>
      </c>
      <c r="G1413" s="921">
        <f>INDEX('훈련비용 조정내역표'!$K$10:$K$60,MATCH(F1408,'훈련비용 조정내역표'!$B$10:$B$60,0),0)</f>
        <v>0</v>
      </c>
      <c r="H1413" s="929"/>
      <c r="I1413" s="384" t="s">
        <v>199</v>
      </c>
      <c r="J1413" s="923">
        <f>E1447</f>
        <v>0</v>
      </c>
      <c r="K1413" s="923"/>
      <c r="L1413" s="932"/>
      <c r="M1413" s="384" t="s">
        <v>199</v>
      </c>
      <c r="N1413" s="914">
        <f>L1447</f>
        <v>0</v>
      </c>
      <c r="O1413" s="914"/>
      <c r="P1413" s="373"/>
      <c r="Q1413" s="373"/>
      <c r="R1413" s="373"/>
      <c r="T1413" s="382"/>
    </row>
    <row r="1414" spans="1:20" ht="21.6" customHeight="1" thickBot="1" x14ac:dyDescent="0.3">
      <c r="A1414" s="371" t="str">
        <f>F1408&amp;"수당 등"</f>
        <v>28수당 등</v>
      </c>
      <c r="B1414" s="916"/>
      <c r="C1414" s="917"/>
      <c r="D1414" s="919"/>
      <c r="E1414" s="916"/>
      <c r="F1414" s="917"/>
      <c r="G1414" s="922"/>
      <c r="H1414" s="930"/>
      <c r="I1414" s="385" t="s">
        <v>245</v>
      </c>
      <c r="J1414" s="924">
        <f>E1448</f>
        <v>0</v>
      </c>
      <c r="K1414" s="924"/>
      <c r="L1414" s="933"/>
      <c r="M1414" s="385" t="s">
        <v>245</v>
      </c>
      <c r="N1414" s="925">
        <f>L1448</f>
        <v>0</v>
      </c>
      <c r="O1414" s="925"/>
      <c r="P1414" s="373"/>
      <c r="Q1414" s="373"/>
      <c r="R1414" s="373"/>
      <c r="T1414" s="382"/>
    </row>
    <row r="1415" spans="1:20" ht="21.6" customHeight="1" thickTop="1" thickBot="1" x14ac:dyDescent="0.3">
      <c r="B1415" s="883" t="s">
        <v>238</v>
      </c>
      <c r="C1415" s="883"/>
      <c r="D1415" s="386">
        <f>INDEX('훈련비용 조정내역표'!$L$10:$L$60,MATCH(F1408,'훈련비용 조정내역표'!$B$10:$B$60,0),0)</f>
        <v>0</v>
      </c>
      <c r="E1415" s="883" t="s">
        <v>239</v>
      </c>
      <c r="F1415" s="883"/>
      <c r="G1415" s="387">
        <f>INDEX('훈련비용 조정내역표'!$V$10:$V$60,MATCH(F1408,'훈련비용 조정내역표'!$B$10:$B$60,0),0)</f>
        <v>0</v>
      </c>
      <c r="H1415" s="884" t="s">
        <v>240</v>
      </c>
      <c r="I1415" s="884"/>
      <c r="J1415" s="388" t="s">
        <v>241</v>
      </c>
      <c r="K1415" s="389"/>
      <c r="L1415" s="388" t="s">
        <v>242</v>
      </c>
      <c r="M1415" s="390"/>
      <c r="N1415" s="885"/>
      <c r="O1415" s="885"/>
      <c r="P1415" s="373"/>
      <c r="Q1415" s="373"/>
      <c r="R1415" s="373"/>
      <c r="T1415" s="382"/>
    </row>
    <row r="1416" spans="1:20" ht="21.6" customHeight="1" thickTop="1" x14ac:dyDescent="0.25">
      <c r="B1416" s="886" t="s">
        <v>174</v>
      </c>
      <c r="C1416" s="889" t="s">
        <v>175</v>
      </c>
      <c r="D1416" s="890"/>
      <c r="E1416" s="895" t="s">
        <v>251</v>
      </c>
      <c r="F1416" s="896"/>
      <c r="G1416" s="896"/>
      <c r="H1416" s="896"/>
      <c r="I1416" s="897" t="s">
        <v>252</v>
      </c>
      <c r="J1416" s="898"/>
      <c r="K1416" s="899"/>
      <c r="L1416" s="906" t="s">
        <v>253</v>
      </c>
      <c r="M1416" s="907"/>
      <c r="N1416" s="907"/>
      <c r="O1416" s="908"/>
      <c r="P1416" s="382"/>
    </row>
    <row r="1417" spans="1:20" ht="21.6" customHeight="1" x14ac:dyDescent="0.25">
      <c r="B1417" s="887"/>
      <c r="C1417" s="891"/>
      <c r="D1417" s="892"/>
      <c r="E1417" s="909" t="s">
        <v>176</v>
      </c>
      <c r="F1417" s="911" t="s">
        <v>177</v>
      </c>
      <c r="G1417" s="912"/>
      <c r="H1417" s="913"/>
      <c r="I1417" s="900"/>
      <c r="J1417" s="901"/>
      <c r="K1417" s="902"/>
      <c r="L1417" s="909" t="s">
        <v>176</v>
      </c>
      <c r="M1417" s="911" t="s">
        <v>177</v>
      </c>
      <c r="N1417" s="912"/>
      <c r="O1417" s="913"/>
      <c r="P1417" s="382"/>
    </row>
    <row r="1418" spans="1:20" ht="21.6" customHeight="1" x14ac:dyDescent="0.25">
      <c r="B1418" s="888"/>
      <c r="C1418" s="893"/>
      <c r="D1418" s="894"/>
      <c r="E1418" s="910"/>
      <c r="F1418" s="392" t="s">
        <v>134</v>
      </c>
      <c r="G1418" s="392" t="s">
        <v>195</v>
      </c>
      <c r="H1418" s="392" t="s">
        <v>136</v>
      </c>
      <c r="I1418" s="903"/>
      <c r="J1418" s="904"/>
      <c r="K1418" s="905"/>
      <c r="L1418" s="910"/>
      <c r="M1418" s="392" t="s">
        <v>134</v>
      </c>
      <c r="N1418" s="392" t="s">
        <v>195</v>
      </c>
      <c r="O1418" s="392" t="s">
        <v>136</v>
      </c>
      <c r="P1418" s="382"/>
    </row>
    <row r="1419" spans="1:20" ht="18.600000000000001" customHeight="1" x14ac:dyDescent="0.25">
      <c r="A1419" s="451" t="s">
        <v>114</v>
      </c>
      <c r="B1419" s="393" t="s">
        <v>114</v>
      </c>
      <c r="C1419" s="880" t="s">
        <v>180</v>
      </c>
      <c r="D1419" s="878"/>
      <c r="E1419" s="394">
        <f>F1419*G1419*H1419</f>
        <v>0</v>
      </c>
      <c r="F1419" s="395"/>
      <c r="G1419" s="395"/>
      <c r="H1419" s="394">
        <f>B1410</f>
        <v>0</v>
      </c>
      <c r="I1419" s="396">
        <f>L1419-E1419</f>
        <v>0</v>
      </c>
      <c r="J1419" s="397"/>
      <c r="K1419" s="398"/>
      <c r="L1419" s="394">
        <f>M1419*N1419*O1419</f>
        <v>0</v>
      </c>
      <c r="M1419" s="399"/>
      <c r="N1419" s="399"/>
      <c r="O1419" s="394">
        <f>D1410</f>
        <v>0</v>
      </c>
      <c r="P1419" s="382"/>
    </row>
    <row r="1420" spans="1:20" ht="18.600000000000001" customHeight="1" x14ac:dyDescent="0.25">
      <c r="A1420" s="451" t="s">
        <v>164</v>
      </c>
      <c r="B1420" s="881" t="s">
        <v>164</v>
      </c>
      <c r="C1420" s="876" t="s">
        <v>178</v>
      </c>
      <c r="D1420" s="877"/>
      <c r="E1420" s="400">
        <f>SUM(E1421:E1424)</f>
        <v>0</v>
      </c>
      <c r="F1420" s="401"/>
      <c r="G1420" s="402"/>
      <c r="H1420" s="402"/>
      <c r="I1420" s="396"/>
      <c r="J1420" s="403"/>
      <c r="K1420" s="404"/>
      <c r="L1420" s="400">
        <f>SUM(L1421:L1424)</f>
        <v>0</v>
      </c>
      <c r="M1420" s="401"/>
      <c r="N1420" s="402"/>
      <c r="O1420" s="402"/>
      <c r="P1420" s="382"/>
    </row>
    <row r="1421" spans="1:20" ht="18.600000000000001" customHeight="1" x14ac:dyDescent="0.25">
      <c r="A1421" s="451"/>
      <c r="B1421" s="881"/>
      <c r="C1421" s="874" t="s">
        <v>181</v>
      </c>
      <c r="D1421" s="882"/>
      <c r="E1421" s="394">
        <f t="shared" ref="E1421:E1424" si="512">F1421*G1421*H1421</f>
        <v>0</v>
      </c>
      <c r="F1421" s="395"/>
      <c r="G1421" s="395"/>
      <c r="H1421" s="394">
        <f>H1419</f>
        <v>0</v>
      </c>
      <c r="I1421" s="396">
        <f t="shared" ref="I1421:I1425" si="513">L1421-E1421</f>
        <v>0</v>
      </c>
      <c r="J1421" s="397"/>
      <c r="K1421" s="398"/>
      <c r="L1421" s="394">
        <f t="shared" ref="L1421:L1425" si="514">M1421*N1421*O1421</f>
        <v>0</v>
      </c>
      <c r="M1421" s="399"/>
      <c r="N1421" s="399"/>
      <c r="O1421" s="394">
        <f>O1419</f>
        <v>0</v>
      </c>
      <c r="P1421" s="382"/>
    </row>
    <row r="1422" spans="1:20" ht="18.600000000000001" customHeight="1" x14ac:dyDescent="0.25">
      <c r="A1422" s="451"/>
      <c r="B1422" s="881"/>
      <c r="C1422" s="874" t="s">
        <v>181</v>
      </c>
      <c r="D1422" s="882"/>
      <c r="E1422" s="394">
        <f t="shared" si="512"/>
        <v>0</v>
      </c>
      <c r="F1422" s="395"/>
      <c r="G1422" s="395"/>
      <c r="H1422" s="394">
        <f>H1419</f>
        <v>0</v>
      </c>
      <c r="I1422" s="396">
        <f t="shared" si="513"/>
        <v>0</v>
      </c>
      <c r="J1422" s="397"/>
      <c r="K1422" s="398"/>
      <c r="L1422" s="394">
        <f t="shared" si="514"/>
        <v>0</v>
      </c>
      <c r="M1422" s="399"/>
      <c r="N1422" s="399"/>
      <c r="O1422" s="394">
        <f>O1419</f>
        <v>0</v>
      </c>
      <c r="P1422" s="382"/>
    </row>
    <row r="1423" spans="1:20" ht="18.600000000000001" customHeight="1" x14ac:dyDescent="0.25">
      <c r="A1423" s="451"/>
      <c r="B1423" s="881"/>
      <c r="C1423" s="874" t="s">
        <v>182</v>
      </c>
      <c r="D1423" s="867"/>
      <c r="E1423" s="394">
        <f t="shared" si="512"/>
        <v>0</v>
      </c>
      <c r="F1423" s="395"/>
      <c r="G1423" s="395"/>
      <c r="H1423" s="394">
        <f>H1419</f>
        <v>0</v>
      </c>
      <c r="I1423" s="396">
        <f t="shared" si="513"/>
        <v>0</v>
      </c>
      <c r="J1423" s="397"/>
      <c r="K1423" s="398"/>
      <c r="L1423" s="394">
        <f t="shared" si="514"/>
        <v>0</v>
      </c>
      <c r="M1423" s="399"/>
      <c r="N1423" s="399"/>
      <c r="O1423" s="394">
        <f>O1419</f>
        <v>0</v>
      </c>
      <c r="P1423" s="382"/>
    </row>
    <row r="1424" spans="1:20" ht="18.600000000000001" customHeight="1" x14ac:dyDescent="0.25">
      <c r="A1424" s="451"/>
      <c r="B1424" s="881"/>
      <c r="C1424" s="874" t="s">
        <v>182</v>
      </c>
      <c r="D1424" s="867"/>
      <c r="E1424" s="394">
        <f t="shared" si="512"/>
        <v>0</v>
      </c>
      <c r="F1424" s="395"/>
      <c r="G1424" s="395"/>
      <c r="H1424" s="394">
        <f>H1419</f>
        <v>0</v>
      </c>
      <c r="I1424" s="396">
        <f t="shared" si="513"/>
        <v>0</v>
      </c>
      <c r="J1424" s="397"/>
      <c r="K1424" s="398"/>
      <c r="L1424" s="394">
        <f t="shared" si="514"/>
        <v>0</v>
      </c>
      <c r="M1424" s="399"/>
      <c r="N1424" s="399"/>
      <c r="O1424" s="394">
        <f>O1419</f>
        <v>0</v>
      </c>
      <c r="P1424" s="382"/>
    </row>
    <row r="1425" spans="1:17" ht="18.600000000000001" customHeight="1" x14ac:dyDescent="0.25">
      <c r="A1425" s="451" t="s">
        <v>165</v>
      </c>
      <c r="B1425" s="405" t="s">
        <v>165</v>
      </c>
      <c r="C1425" s="874" t="s">
        <v>183</v>
      </c>
      <c r="D1425" s="867"/>
      <c r="E1425" s="394">
        <f>F1425*G1425*H1425</f>
        <v>0</v>
      </c>
      <c r="F1425" s="395"/>
      <c r="G1425" s="395"/>
      <c r="H1425" s="394">
        <f>H1419</f>
        <v>0</v>
      </c>
      <c r="I1425" s="396">
        <f t="shared" si="513"/>
        <v>0</v>
      </c>
      <c r="J1425" s="397"/>
      <c r="K1425" s="398"/>
      <c r="L1425" s="394">
        <f t="shared" si="514"/>
        <v>0</v>
      </c>
      <c r="M1425" s="399"/>
      <c r="N1425" s="399"/>
      <c r="O1425" s="394">
        <f>O1419</f>
        <v>0</v>
      </c>
      <c r="P1425" s="382"/>
    </row>
    <row r="1426" spans="1:17" ht="18.600000000000001" customHeight="1" x14ac:dyDescent="0.25">
      <c r="A1426" s="451" t="s">
        <v>166</v>
      </c>
      <c r="B1426" s="875" t="s">
        <v>166</v>
      </c>
      <c r="C1426" s="876" t="s">
        <v>178</v>
      </c>
      <c r="D1426" s="877"/>
      <c r="E1426" s="400">
        <f>SUM(E1427:E1429)</f>
        <v>0</v>
      </c>
      <c r="F1426" s="401"/>
      <c r="G1426" s="402"/>
      <c r="H1426" s="402"/>
      <c r="I1426" s="406"/>
      <c r="J1426" s="403"/>
      <c r="K1426" s="404"/>
      <c r="L1426" s="400">
        <f>SUM(L1427:L1429)</f>
        <v>0</v>
      </c>
      <c r="M1426" s="401"/>
      <c r="N1426" s="402"/>
      <c r="O1426" s="402"/>
      <c r="P1426" s="382"/>
    </row>
    <row r="1427" spans="1:17" ht="18.600000000000001" customHeight="1" x14ac:dyDescent="0.25">
      <c r="A1427" s="451"/>
      <c r="B1427" s="879"/>
      <c r="C1427" s="866" t="s">
        <v>184</v>
      </c>
      <c r="D1427" s="867"/>
      <c r="E1427" s="394">
        <f>F1427*G1427*H1427</f>
        <v>0</v>
      </c>
      <c r="F1427" s="395"/>
      <c r="G1427" s="395"/>
      <c r="H1427" s="394">
        <f>H1419</f>
        <v>0</v>
      </c>
      <c r="I1427" s="396">
        <f t="shared" ref="I1427:I1430" si="515">L1427-E1427</f>
        <v>0</v>
      </c>
      <c r="J1427" s="397"/>
      <c r="K1427" s="398"/>
      <c r="L1427" s="394">
        <f t="shared" ref="L1427:L1430" si="516">M1427*N1427*O1427</f>
        <v>0</v>
      </c>
      <c r="M1427" s="399"/>
      <c r="N1427" s="399"/>
      <c r="O1427" s="394">
        <f>O1419</f>
        <v>0</v>
      </c>
      <c r="P1427" s="382"/>
    </row>
    <row r="1428" spans="1:17" ht="18.600000000000001" customHeight="1" x14ac:dyDescent="0.25">
      <c r="A1428" s="451"/>
      <c r="B1428" s="879"/>
      <c r="C1428" s="866" t="s">
        <v>185</v>
      </c>
      <c r="D1428" s="867"/>
      <c r="E1428" s="394">
        <f t="shared" ref="E1428:E1429" si="517">F1428*G1428*H1428</f>
        <v>0</v>
      </c>
      <c r="F1428" s="395"/>
      <c r="G1428" s="395"/>
      <c r="H1428" s="394">
        <f>H1419</f>
        <v>0</v>
      </c>
      <c r="I1428" s="396">
        <f t="shared" si="515"/>
        <v>0</v>
      </c>
      <c r="J1428" s="397"/>
      <c r="K1428" s="398"/>
      <c r="L1428" s="394">
        <f t="shared" si="516"/>
        <v>0</v>
      </c>
      <c r="M1428" s="399"/>
      <c r="N1428" s="399"/>
      <c r="O1428" s="394">
        <f>O1419</f>
        <v>0</v>
      </c>
      <c r="P1428" s="382"/>
    </row>
    <row r="1429" spans="1:17" ht="18.600000000000001" customHeight="1" x14ac:dyDescent="0.25">
      <c r="A1429" s="451"/>
      <c r="B1429" s="879"/>
      <c r="C1429" s="866" t="s">
        <v>179</v>
      </c>
      <c r="D1429" s="867"/>
      <c r="E1429" s="394">
        <f t="shared" si="517"/>
        <v>0</v>
      </c>
      <c r="F1429" s="395"/>
      <c r="G1429" s="395"/>
      <c r="H1429" s="394">
        <f>H1419</f>
        <v>0</v>
      </c>
      <c r="I1429" s="396">
        <f t="shared" si="515"/>
        <v>0</v>
      </c>
      <c r="J1429" s="397"/>
      <c r="K1429" s="398"/>
      <c r="L1429" s="394">
        <f t="shared" si="516"/>
        <v>0</v>
      </c>
      <c r="M1429" s="399"/>
      <c r="N1429" s="399"/>
      <c r="O1429" s="394">
        <f>O1419</f>
        <v>0</v>
      </c>
      <c r="P1429" s="382"/>
    </row>
    <row r="1430" spans="1:17" ht="18.600000000000001" customHeight="1" x14ac:dyDescent="0.25">
      <c r="A1430" s="451" t="s">
        <v>167</v>
      </c>
      <c r="B1430" s="407" t="s">
        <v>167</v>
      </c>
      <c r="C1430" s="874" t="s">
        <v>186</v>
      </c>
      <c r="D1430" s="867"/>
      <c r="E1430" s="394">
        <f>F1430*G1430*H1430</f>
        <v>0</v>
      </c>
      <c r="F1430" s="395"/>
      <c r="G1430" s="395"/>
      <c r="H1430" s="394">
        <f>H1419</f>
        <v>0</v>
      </c>
      <c r="I1430" s="396">
        <f t="shared" si="515"/>
        <v>0</v>
      </c>
      <c r="J1430" s="397"/>
      <c r="K1430" s="398"/>
      <c r="L1430" s="394">
        <f t="shared" si="516"/>
        <v>0</v>
      </c>
      <c r="M1430" s="399"/>
      <c r="N1430" s="399"/>
      <c r="O1430" s="394">
        <f>O1419</f>
        <v>0</v>
      </c>
      <c r="P1430" s="382"/>
    </row>
    <row r="1431" spans="1:17" ht="18.600000000000001" customHeight="1" x14ac:dyDescent="0.25">
      <c r="A1431" s="451" t="s">
        <v>168</v>
      </c>
      <c r="B1431" s="875" t="s">
        <v>168</v>
      </c>
      <c r="C1431" s="876" t="s">
        <v>178</v>
      </c>
      <c r="D1431" s="877"/>
      <c r="E1431" s="400">
        <f>SUM(E1432:E1434)</f>
        <v>0</v>
      </c>
      <c r="F1431" s="401"/>
      <c r="G1431" s="402"/>
      <c r="H1431" s="402"/>
      <c r="I1431" s="406"/>
      <c r="J1431" s="403"/>
      <c r="K1431" s="404"/>
      <c r="L1431" s="400">
        <f>SUM(L1432:L1434)</f>
        <v>0</v>
      </c>
      <c r="M1431" s="401"/>
      <c r="N1431" s="402"/>
      <c r="O1431" s="402"/>
      <c r="P1431" s="382"/>
    </row>
    <row r="1432" spans="1:17" ht="18.600000000000001" customHeight="1" x14ac:dyDescent="0.25">
      <c r="A1432" s="451"/>
      <c r="B1432" s="875"/>
      <c r="C1432" s="866" t="s">
        <v>187</v>
      </c>
      <c r="D1432" s="867"/>
      <c r="E1432" s="394">
        <f t="shared" ref="E1432:E1434" si="518">F1432*G1432*H1432</f>
        <v>0</v>
      </c>
      <c r="F1432" s="395"/>
      <c r="G1432" s="395"/>
      <c r="H1432" s="394">
        <f>H1419</f>
        <v>0</v>
      </c>
      <c r="I1432" s="396">
        <f t="shared" ref="I1432:I1435" si="519">L1432-E1432</f>
        <v>0</v>
      </c>
      <c r="J1432" s="397"/>
      <c r="K1432" s="398"/>
      <c r="L1432" s="394">
        <f t="shared" ref="L1432:L1435" si="520">M1432*N1432*O1432</f>
        <v>0</v>
      </c>
      <c r="M1432" s="399"/>
      <c r="N1432" s="399"/>
      <c r="O1432" s="394">
        <f>O1419</f>
        <v>0</v>
      </c>
      <c r="P1432" s="382"/>
    </row>
    <row r="1433" spans="1:17" ht="18.600000000000001" customHeight="1" x14ac:dyDescent="0.25">
      <c r="A1433" s="451"/>
      <c r="B1433" s="875"/>
      <c r="C1433" s="866" t="s">
        <v>188</v>
      </c>
      <c r="D1433" s="867"/>
      <c r="E1433" s="394">
        <f t="shared" si="518"/>
        <v>0</v>
      </c>
      <c r="F1433" s="395"/>
      <c r="G1433" s="395"/>
      <c r="H1433" s="394">
        <f>H1419</f>
        <v>0</v>
      </c>
      <c r="I1433" s="396">
        <f t="shared" si="519"/>
        <v>0</v>
      </c>
      <c r="J1433" s="397"/>
      <c r="K1433" s="398"/>
      <c r="L1433" s="394">
        <f t="shared" si="520"/>
        <v>0</v>
      </c>
      <c r="M1433" s="399"/>
      <c r="N1433" s="399"/>
      <c r="O1433" s="394">
        <f>O1419</f>
        <v>0</v>
      </c>
      <c r="P1433" s="382"/>
    </row>
    <row r="1434" spans="1:17" ht="18.600000000000001" customHeight="1" x14ac:dyDescent="0.25">
      <c r="A1434" s="451"/>
      <c r="B1434" s="875"/>
      <c r="C1434" s="866" t="s">
        <v>179</v>
      </c>
      <c r="D1434" s="867"/>
      <c r="E1434" s="394">
        <f t="shared" si="518"/>
        <v>0</v>
      </c>
      <c r="F1434" s="395"/>
      <c r="G1434" s="395"/>
      <c r="H1434" s="394">
        <f>H1419</f>
        <v>0</v>
      </c>
      <c r="I1434" s="396"/>
      <c r="J1434" s="397"/>
      <c r="K1434" s="398"/>
      <c r="L1434" s="394">
        <f t="shared" si="520"/>
        <v>0</v>
      </c>
      <c r="M1434" s="399"/>
      <c r="N1434" s="399"/>
      <c r="O1434" s="394">
        <f>O1419</f>
        <v>0</v>
      </c>
      <c r="P1434" s="382"/>
    </row>
    <row r="1435" spans="1:17" ht="18.600000000000001" customHeight="1" x14ac:dyDescent="0.25">
      <c r="A1435" s="451" t="s">
        <v>169</v>
      </c>
      <c r="B1435" s="405" t="s">
        <v>169</v>
      </c>
      <c r="C1435" s="874" t="s">
        <v>189</v>
      </c>
      <c r="D1435" s="867"/>
      <c r="E1435" s="394">
        <f>F1435*G1435*H1435</f>
        <v>0</v>
      </c>
      <c r="F1435" s="395"/>
      <c r="G1435" s="395"/>
      <c r="H1435" s="394">
        <f>H1419</f>
        <v>0</v>
      </c>
      <c r="I1435" s="396">
        <f t="shared" si="519"/>
        <v>0</v>
      </c>
      <c r="J1435" s="397"/>
      <c r="K1435" s="398"/>
      <c r="L1435" s="394">
        <f t="shared" si="520"/>
        <v>0</v>
      </c>
      <c r="M1435" s="399"/>
      <c r="N1435" s="399"/>
      <c r="O1435" s="394">
        <f>O1419</f>
        <v>0</v>
      </c>
      <c r="P1435" s="382"/>
    </row>
    <row r="1436" spans="1:17" ht="18.600000000000001" customHeight="1" x14ac:dyDescent="0.25">
      <c r="A1436" s="451" t="s">
        <v>170</v>
      </c>
      <c r="B1436" s="875" t="s">
        <v>170</v>
      </c>
      <c r="C1436" s="876" t="s">
        <v>178</v>
      </c>
      <c r="D1436" s="877"/>
      <c r="E1436" s="400">
        <f>SUM(E1437:E1438)</f>
        <v>0</v>
      </c>
      <c r="F1436" s="401"/>
      <c r="G1436" s="402"/>
      <c r="H1436" s="402"/>
      <c r="I1436" s="406"/>
      <c r="J1436" s="403"/>
      <c r="K1436" s="404"/>
      <c r="L1436" s="400">
        <f>SUM(L1437:L1438)</f>
        <v>0</v>
      </c>
      <c r="M1436" s="401"/>
      <c r="N1436" s="402"/>
      <c r="O1436" s="402"/>
      <c r="P1436" s="382"/>
    </row>
    <row r="1437" spans="1:17" ht="18.600000000000001" customHeight="1" x14ac:dyDescent="0.25">
      <c r="A1437" s="451"/>
      <c r="B1437" s="878"/>
      <c r="C1437" s="874" t="s">
        <v>170</v>
      </c>
      <c r="D1437" s="867"/>
      <c r="E1437" s="394">
        <f t="shared" ref="E1437" si="521">F1437*G1437*H1437</f>
        <v>0</v>
      </c>
      <c r="F1437" s="395"/>
      <c r="G1437" s="395"/>
      <c r="H1437" s="394">
        <f>H1419</f>
        <v>0</v>
      </c>
      <c r="I1437" s="396">
        <f t="shared" ref="I1437:I1439" si="522">L1437-E1437</f>
        <v>0</v>
      </c>
      <c r="J1437" s="397"/>
      <c r="K1437" s="398"/>
      <c r="L1437" s="394">
        <f t="shared" ref="L1437:L1439" si="523">M1437*N1437*O1437</f>
        <v>0</v>
      </c>
      <c r="M1437" s="399"/>
      <c r="N1437" s="399"/>
      <c r="O1437" s="394">
        <f>O1419</f>
        <v>0</v>
      </c>
      <c r="P1437" s="382"/>
    </row>
    <row r="1438" spans="1:17" ht="18.600000000000001" customHeight="1" x14ac:dyDescent="0.25">
      <c r="A1438" s="451"/>
      <c r="B1438" s="878"/>
      <c r="C1438" s="874" t="s">
        <v>190</v>
      </c>
      <c r="D1438" s="867"/>
      <c r="E1438" s="394">
        <f>F1438*G1438*H1438</f>
        <v>0</v>
      </c>
      <c r="F1438" s="395"/>
      <c r="G1438" s="395"/>
      <c r="H1438" s="394">
        <f>H1419</f>
        <v>0</v>
      </c>
      <c r="I1438" s="396">
        <f t="shared" si="522"/>
        <v>0</v>
      </c>
      <c r="J1438" s="397"/>
      <c r="K1438" s="398"/>
      <c r="L1438" s="394">
        <f t="shared" si="523"/>
        <v>0</v>
      </c>
      <c r="M1438" s="399"/>
      <c r="N1438" s="399"/>
      <c r="O1438" s="394">
        <f>O1419</f>
        <v>0</v>
      </c>
      <c r="P1438" s="382"/>
    </row>
    <row r="1439" spans="1:17" ht="18.600000000000001" customHeight="1" x14ac:dyDescent="0.25">
      <c r="A1439" s="451" t="s">
        <v>171</v>
      </c>
      <c r="B1439" s="405" t="s">
        <v>171</v>
      </c>
      <c r="C1439" s="874" t="s">
        <v>191</v>
      </c>
      <c r="D1439" s="867"/>
      <c r="E1439" s="394">
        <f>F1439*G1439*H1439</f>
        <v>0</v>
      </c>
      <c r="F1439" s="395"/>
      <c r="G1439" s="395"/>
      <c r="H1439" s="394">
        <f>H1419</f>
        <v>0</v>
      </c>
      <c r="I1439" s="396">
        <f t="shared" si="522"/>
        <v>0</v>
      </c>
      <c r="J1439" s="397"/>
      <c r="K1439" s="398"/>
      <c r="L1439" s="394">
        <f t="shared" si="523"/>
        <v>0</v>
      </c>
      <c r="M1439" s="399"/>
      <c r="N1439" s="399"/>
      <c r="O1439" s="394">
        <f>O1419</f>
        <v>0</v>
      </c>
      <c r="P1439" s="382"/>
      <c r="Q1439" s="371" t="s">
        <v>256</v>
      </c>
    </row>
    <row r="1440" spans="1:17" ht="18.600000000000001" customHeight="1" x14ac:dyDescent="0.25">
      <c r="A1440" s="451" t="s">
        <v>172</v>
      </c>
      <c r="B1440" s="875" t="s">
        <v>172</v>
      </c>
      <c r="C1440" s="876" t="s">
        <v>178</v>
      </c>
      <c r="D1440" s="877"/>
      <c r="E1440" s="400">
        <f>SUM(E1441:E1443)</f>
        <v>0</v>
      </c>
      <c r="F1440" s="401"/>
      <c r="G1440" s="402"/>
      <c r="H1440" s="402"/>
      <c r="I1440" s="406"/>
      <c r="J1440" s="403"/>
      <c r="K1440" s="404"/>
      <c r="L1440" s="400">
        <f>SUM(L1441:L1443)</f>
        <v>0</v>
      </c>
      <c r="M1440" s="401"/>
      <c r="N1440" s="402"/>
      <c r="O1440" s="402"/>
      <c r="P1440" s="382"/>
    </row>
    <row r="1441" spans="1:16" ht="18.600000000000001" customHeight="1" x14ac:dyDescent="0.25">
      <c r="A1441" s="451"/>
      <c r="B1441" s="875"/>
      <c r="C1441" s="866" t="s">
        <v>192</v>
      </c>
      <c r="D1441" s="867"/>
      <c r="E1441" s="394">
        <f t="shared" ref="E1441:E1443" si="524">F1441*G1441*H1441</f>
        <v>0</v>
      </c>
      <c r="F1441" s="395"/>
      <c r="G1441" s="395"/>
      <c r="H1441" s="394">
        <f>H1419</f>
        <v>0</v>
      </c>
      <c r="I1441" s="396">
        <f t="shared" ref="I1441:I1444" si="525">L1441-E1441</f>
        <v>0</v>
      </c>
      <c r="J1441" s="397"/>
      <c r="K1441" s="398"/>
      <c r="L1441" s="394">
        <f t="shared" ref="L1441:L1444" si="526">M1441*N1441*O1441</f>
        <v>0</v>
      </c>
      <c r="M1441" s="399"/>
      <c r="N1441" s="399"/>
      <c r="O1441" s="394">
        <f>O1419</f>
        <v>0</v>
      </c>
      <c r="P1441" s="382"/>
    </row>
    <row r="1442" spans="1:16" ht="18.600000000000001" customHeight="1" x14ac:dyDescent="0.25">
      <c r="A1442" s="451"/>
      <c r="B1442" s="875"/>
      <c r="C1442" s="866" t="s">
        <v>193</v>
      </c>
      <c r="D1442" s="867"/>
      <c r="E1442" s="394">
        <f t="shared" si="524"/>
        <v>0</v>
      </c>
      <c r="F1442" s="395"/>
      <c r="G1442" s="395"/>
      <c r="H1442" s="394">
        <f>H1419</f>
        <v>0</v>
      </c>
      <c r="I1442" s="396">
        <f t="shared" si="525"/>
        <v>0</v>
      </c>
      <c r="J1442" s="397"/>
      <c r="K1442" s="398"/>
      <c r="L1442" s="394">
        <f t="shared" si="526"/>
        <v>0</v>
      </c>
      <c r="M1442" s="399"/>
      <c r="N1442" s="399"/>
      <c r="O1442" s="394">
        <f>O1419</f>
        <v>0</v>
      </c>
      <c r="P1442" s="382"/>
    </row>
    <row r="1443" spans="1:16" ht="18.600000000000001" customHeight="1" x14ac:dyDescent="0.25">
      <c r="A1443" s="451"/>
      <c r="B1443" s="875"/>
      <c r="C1443" s="866" t="s">
        <v>179</v>
      </c>
      <c r="D1443" s="867"/>
      <c r="E1443" s="394">
        <f t="shared" si="524"/>
        <v>0</v>
      </c>
      <c r="F1443" s="395"/>
      <c r="G1443" s="395"/>
      <c r="H1443" s="394">
        <f>H1419</f>
        <v>0</v>
      </c>
      <c r="I1443" s="396">
        <f t="shared" si="525"/>
        <v>0</v>
      </c>
      <c r="J1443" s="397"/>
      <c r="K1443" s="398"/>
      <c r="L1443" s="394">
        <f t="shared" si="526"/>
        <v>0</v>
      </c>
      <c r="M1443" s="399"/>
      <c r="N1443" s="399"/>
      <c r="O1443" s="394">
        <f>O1419</f>
        <v>0</v>
      </c>
      <c r="P1443" s="382"/>
    </row>
    <row r="1444" spans="1:16" ht="18.600000000000001" customHeight="1" x14ac:dyDescent="0.25">
      <c r="A1444" s="451" t="s">
        <v>173</v>
      </c>
      <c r="B1444" s="405" t="s">
        <v>173</v>
      </c>
      <c r="C1444" s="866" t="s">
        <v>194</v>
      </c>
      <c r="D1444" s="867"/>
      <c r="E1444" s="394">
        <f>F1444*G1444*H1444</f>
        <v>0</v>
      </c>
      <c r="F1444" s="395"/>
      <c r="G1444" s="395"/>
      <c r="H1444" s="394">
        <f>H1419</f>
        <v>0</v>
      </c>
      <c r="I1444" s="396">
        <f t="shared" si="525"/>
        <v>0</v>
      </c>
      <c r="J1444" s="397"/>
      <c r="K1444" s="398"/>
      <c r="L1444" s="394">
        <f t="shared" si="526"/>
        <v>0</v>
      </c>
      <c r="M1444" s="399"/>
      <c r="N1444" s="399"/>
      <c r="O1444" s="394">
        <f>O1419</f>
        <v>0</v>
      </c>
      <c r="P1444" s="382"/>
    </row>
    <row r="1445" spans="1:16" s="415" customFormat="1" ht="18.600000000000001" customHeight="1" x14ac:dyDescent="0.25">
      <c r="B1445" s="868" t="s">
        <v>196</v>
      </c>
      <c r="C1445" s="869"/>
      <c r="D1445" s="870"/>
      <c r="E1445" s="408">
        <f>SUM(E1419,E1420,E1425,E1426,E1430,E1431,E1435,E1436,E1439,E1440,E1444)</f>
        <v>0</v>
      </c>
      <c r="F1445" s="401"/>
      <c r="G1445" s="409"/>
      <c r="H1445" s="410"/>
      <c r="I1445" s="411"/>
      <c r="J1445" s="412"/>
      <c r="K1445" s="413"/>
      <c r="L1445" s="408">
        <f>SUM(L1419,L1420,L1425,L1426,L1430,L1431,L1435,L1436,L1439,L1440,L1444)</f>
        <v>0</v>
      </c>
      <c r="M1445" s="401"/>
      <c r="N1445" s="409"/>
      <c r="O1445" s="410"/>
      <c r="P1445" s="414"/>
    </row>
    <row r="1446" spans="1:16" ht="16.8" customHeight="1" outlineLevel="1" x14ac:dyDescent="0.25">
      <c r="B1446" s="871" t="s">
        <v>264</v>
      </c>
      <c r="C1446" s="872" t="s">
        <v>201</v>
      </c>
      <c r="D1446" s="873"/>
      <c r="E1446" s="416">
        <f t="shared" ref="E1446" si="527">F1446*G1446*H1446</f>
        <v>0</v>
      </c>
      <c r="F1446" s="417"/>
      <c r="G1446" s="417"/>
      <c r="H1446" s="394">
        <f>H1419</f>
        <v>0</v>
      </c>
      <c r="I1446" s="396">
        <f t="shared" ref="I1446:I1448" si="528">L1446-E1446</f>
        <v>0</v>
      </c>
      <c r="J1446" s="397"/>
      <c r="K1446" s="398"/>
      <c r="L1446" s="394">
        <f t="shared" ref="L1446:L1448" si="529">M1446*N1446*O1446</f>
        <v>0</v>
      </c>
      <c r="M1446" s="399"/>
      <c r="N1446" s="399"/>
      <c r="O1446" s="394">
        <f>O1419</f>
        <v>0</v>
      </c>
      <c r="P1446" s="382"/>
    </row>
    <row r="1447" spans="1:16" ht="16.8" customHeight="1" outlineLevel="1" x14ac:dyDescent="0.25">
      <c r="B1447" s="871"/>
      <c r="C1447" s="872" t="s">
        <v>200</v>
      </c>
      <c r="D1447" s="873"/>
      <c r="E1447" s="416">
        <f>F1447*G1447*H1447</f>
        <v>0</v>
      </c>
      <c r="F1447" s="417">
        <v>5000</v>
      </c>
      <c r="G1447" s="417">
        <f>20*2</f>
        <v>40</v>
      </c>
      <c r="H1447" s="394">
        <f>H1419</f>
        <v>0</v>
      </c>
      <c r="I1447" s="396">
        <f t="shared" si="528"/>
        <v>0</v>
      </c>
      <c r="J1447" s="397"/>
      <c r="K1447" s="398"/>
      <c r="L1447" s="394">
        <f t="shared" si="529"/>
        <v>0</v>
      </c>
      <c r="M1447" s="399"/>
      <c r="N1447" s="399"/>
      <c r="O1447" s="394">
        <f>O1419</f>
        <v>0</v>
      </c>
      <c r="P1447" s="382"/>
    </row>
    <row r="1448" spans="1:16" ht="16.8" customHeight="1" outlineLevel="1" x14ac:dyDescent="0.25">
      <c r="B1448" s="871"/>
      <c r="C1448" s="872" t="s">
        <v>197</v>
      </c>
      <c r="D1448" s="873"/>
      <c r="E1448" s="416">
        <f t="shared" ref="E1448" si="530">F1448*G1448*H1448</f>
        <v>0</v>
      </c>
      <c r="F1448" s="417"/>
      <c r="G1448" s="417"/>
      <c r="H1448" s="394">
        <f>H1419</f>
        <v>0</v>
      </c>
      <c r="I1448" s="396">
        <f t="shared" si="528"/>
        <v>0</v>
      </c>
      <c r="J1448" s="397"/>
      <c r="K1448" s="398"/>
      <c r="L1448" s="394">
        <f t="shared" si="529"/>
        <v>0</v>
      </c>
      <c r="M1448" s="399"/>
      <c r="N1448" s="399"/>
      <c r="O1448" s="394">
        <f>O1419</f>
        <v>0</v>
      </c>
      <c r="P1448" s="382"/>
    </row>
    <row r="1449" spans="1:16" s="415" customFormat="1" ht="18.600000000000001" customHeight="1" outlineLevel="1" thickBot="1" x14ac:dyDescent="0.3">
      <c r="B1449" s="860" t="s">
        <v>265</v>
      </c>
      <c r="C1449" s="861"/>
      <c r="D1449" s="862"/>
      <c r="E1449" s="418">
        <f>SUM(E1446:E1448)</f>
        <v>0</v>
      </c>
      <c r="F1449" s="419"/>
      <c r="G1449" s="420"/>
      <c r="H1449" s="421"/>
      <c r="I1449" s="422"/>
      <c r="J1449" s="423"/>
      <c r="K1449" s="424"/>
      <c r="L1449" s="418">
        <f>SUM(L1446:L1448)</f>
        <v>0</v>
      </c>
      <c r="M1449" s="419"/>
      <c r="N1449" s="420"/>
      <c r="O1449" s="421"/>
      <c r="P1449" s="414"/>
    </row>
    <row r="1450" spans="1:16" ht="21" customHeight="1" thickBot="1" x14ac:dyDescent="0.3">
      <c r="B1450" s="863" t="s">
        <v>254</v>
      </c>
      <c r="C1450" s="864"/>
      <c r="D1450" s="865" t="s">
        <v>255</v>
      </c>
      <c r="E1450" s="857"/>
      <c r="F1450" s="857" t="s">
        <v>257</v>
      </c>
      <c r="G1450" s="857"/>
      <c r="H1450" s="857" t="s">
        <v>258</v>
      </c>
      <c r="I1450" s="857"/>
      <c r="J1450" s="857" t="s">
        <v>259</v>
      </c>
      <c r="K1450" s="857"/>
      <c r="L1450" s="858" t="s">
        <v>260</v>
      </c>
      <c r="M1450" s="858"/>
      <c r="N1450" s="858" t="s">
        <v>261</v>
      </c>
      <c r="O1450" s="859"/>
      <c r="P1450" s="382"/>
    </row>
    <row r="1451" spans="1:16" outlineLevel="1" x14ac:dyDescent="0.25">
      <c r="B1451" s="303" t="s">
        <v>266</v>
      </c>
      <c r="E1451" s="425">
        <f>(E1445-E1444)*0.05</f>
        <v>0</v>
      </c>
      <c r="F1451" s="303"/>
      <c r="G1451" s="303"/>
      <c r="H1451" s="426"/>
      <c r="L1451" s="425">
        <f>(L1445-L1444)*0.05</f>
        <v>0</v>
      </c>
      <c r="P1451" s="382"/>
    </row>
    <row r="1452" spans="1:16" outlineLevel="1" x14ac:dyDescent="0.25">
      <c r="B1452" s="303"/>
      <c r="E1452" s="427" t="str">
        <f>IF(E1444&lt;=E1451,"O.K","Review")</f>
        <v>O.K</v>
      </c>
      <c r="F1452" s="303"/>
      <c r="G1452" s="303"/>
      <c r="L1452" s="427" t="str">
        <f>IF(L1444&lt;=L1451,"O.K","Review")</f>
        <v>O.K</v>
      </c>
      <c r="P1452" s="382"/>
    </row>
    <row r="1453" spans="1:16" x14ac:dyDescent="0.25">
      <c r="B1453" s="303"/>
      <c r="E1453" s="427"/>
      <c r="F1453" s="303"/>
      <c r="G1453" s="303"/>
      <c r="L1453" s="427"/>
      <c r="P1453" s="382"/>
    </row>
    <row r="1454" spans="1:16" s="428" customFormat="1" ht="25.5" customHeight="1" outlineLevel="1" x14ac:dyDescent="0.25">
      <c r="B1454" s="429" t="str">
        <f>정부지원금!$B$29</f>
        <v>성명 :                  (서명)</v>
      </c>
      <c r="C1454" s="429"/>
      <c r="E1454" s="429" t="str">
        <f>정부지원금!$E$29</f>
        <v>성명 :                  (서명)</v>
      </c>
      <c r="F1454" s="430"/>
      <c r="H1454" s="429" t="str">
        <f>정부지원금!$G$29</f>
        <v>성명 :                  (서명)</v>
      </c>
      <c r="K1454" s="430" t="str">
        <f>정부지원금!$I$29</f>
        <v>성명 :                  (서명)</v>
      </c>
      <c r="N1454" s="430" t="str">
        <f>정부지원금!$K$29</f>
        <v>성명 :                  (서명)</v>
      </c>
      <c r="P1454" s="382"/>
    </row>
    <row r="1455" spans="1:16" s="428" customFormat="1" ht="25.5" customHeight="1" outlineLevel="1" x14ac:dyDescent="0.25">
      <c r="B1455" s="429" t="str">
        <f>정부지원금!$B$30</f>
        <v>성명 :                  (서명)</v>
      </c>
      <c r="C1455" s="429"/>
      <c r="E1455" s="429" t="str">
        <f>정부지원금!$E$30</f>
        <v>성명 :                  (서명)</v>
      </c>
      <c r="F1455" s="430"/>
      <c r="H1455" s="429" t="str">
        <f>정부지원금!$G$30</f>
        <v>성명 :                  (서명)</v>
      </c>
      <c r="K1455" s="430" t="str">
        <f>정부지원금!$I$30</f>
        <v>성명 :                  (서명)</v>
      </c>
      <c r="N1455" s="430" t="str">
        <f>정부지원금!$K$30</f>
        <v>성명 :                  (서명)</v>
      </c>
      <c r="P1455" s="382"/>
    </row>
    <row r="1457" spans="1:20" ht="43.5" customHeight="1" x14ac:dyDescent="0.25">
      <c r="B1457" s="372" t="s">
        <v>262</v>
      </c>
      <c r="C1457" s="373"/>
      <c r="D1457" s="373"/>
      <c r="E1457" s="373"/>
      <c r="F1457" s="373"/>
      <c r="G1457" s="373"/>
      <c r="H1457" s="373"/>
      <c r="I1457" s="373"/>
      <c r="J1457" s="373"/>
      <c r="K1457" s="373"/>
      <c r="L1457" s="373"/>
      <c r="M1457" s="373"/>
      <c r="N1457" s="373"/>
      <c r="O1457" s="373"/>
      <c r="P1457" s="373"/>
      <c r="Q1457" s="373"/>
      <c r="R1457" s="373"/>
    </row>
    <row r="1458" spans="1:20" ht="21.6" customHeight="1" x14ac:dyDescent="0.25">
      <c r="B1458" s="942" t="str">
        <f>INDEX('훈련비용 조정내역표'!$C$10:$C$60,MATCH(F1460,'훈련비용 조정내역표'!$B$10:$B$60,0),0)</f>
        <v>승인</v>
      </c>
      <c r="C1458" s="942"/>
      <c r="D1458" s="374"/>
      <c r="E1458" s="375"/>
      <c r="F1458" s="375"/>
      <c r="G1458" s="376"/>
      <c r="H1458" s="383" t="s">
        <v>247</v>
      </c>
      <c r="I1458" s="378">
        <f>INDEX('훈련비용 조정내역표'!$G$10:$G$60,MATCH(F1460,'훈련비용 조정내역표'!$B$10:$B$60,0),0)</f>
        <v>0</v>
      </c>
      <c r="J1458" s="383" t="s">
        <v>248</v>
      </c>
      <c r="K1458" s="605">
        <f>INT(IFERROR($J1463/($B1462*$E1462*$B1465),))</f>
        <v>0</v>
      </c>
      <c r="L1458" s="435" t="e">
        <f>K1458/$I1458</f>
        <v>#DIV/0!</v>
      </c>
      <c r="M1458" s="436" t="s">
        <v>249</v>
      </c>
      <c r="N1458" s="605">
        <f>INT(IFERROR($N1463/($D1462*$G1462*$D1465),))</f>
        <v>0</v>
      </c>
      <c r="O1458" s="435" t="e">
        <f>N1458/$I1458</f>
        <v>#DIV/0!</v>
      </c>
      <c r="P1458" s="373"/>
      <c r="Q1458" s="373"/>
      <c r="R1458" s="373"/>
    </row>
    <row r="1459" spans="1:20" ht="21.6" customHeight="1" x14ac:dyDescent="0.25">
      <c r="B1459" s="379" t="s">
        <v>229</v>
      </c>
      <c r="C1459" s="881" t="s">
        <v>230</v>
      </c>
      <c r="D1459" s="881"/>
      <c r="E1459" s="881"/>
      <c r="F1459" s="377" t="s">
        <v>231</v>
      </c>
      <c r="G1459" s="380" t="s">
        <v>233</v>
      </c>
      <c r="H1459" s="943" t="s">
        <v>250</v>
      </c>
      <c r="I1459" s="944"/>
      <c r="J1459" s="944"/>
      <c r="K1459" s="944"/>
      <c r="L1459" s="944"/>
      <c r="M1459" s="944"/>
      <c r="N1459" s="944"/>
      <c r="O1459" s="945"/>
      <c r="P1459" s="373"/>
      <c r="Q1459" s="373"/>
      <c r="R1459" s="373"/>
    </row>
    <row r="1460" spans="1:20" ht="21.6" customHeight="1" thickBot="1" x14ac:dyDescent="0.3">
      <c r="B1460" s="636" t="str">
        <f>일반사항!$E$6</f>
        <v>부산</v>
      </c>
      <c r="C1460" s="937">
        <f>일반사항!$E$7</f>
        <v>0</v>
      </c>
      <c r="D1460" s="937"/>
      <c r="E1460" s="937"/>
      <c r="F1460" s="665">
        <f>'훈련비용 조정내역표'!$B$38</f>
        <v>29</v>
      </c>
      <c r="G1460" s="381">
        <f>INDEX('훈련비용 조정내역표'!$H$10:$H$60,MATCH(F1460,'훈련비용 조정내역표'!$B$10:$B$60,0),0)</f>
        <v>0</v>
      </c>
      <c r="H1460" s="937">
        <f>INDEX('훈련비용 조정내역표'!$D$10:$D$60,MATCH(F1460,'훈련비용 조정내역표'!$B$10:$B$60,0),0)</f>
        <v>0</v>
      </c>
      <c r="I1460" s="937"/>
      <c r="J1460" s="937"/>
      <c r="K1460" s="937"/>
      <c r="L1460" s="434" t="str">
        <f>IF(E1462=G1462,"◯ 적합","◯ 변경")</f>
        <v>◯ 적합</v>
      </c>
      <c r="M1460" s="938">
        <f>INDEX('훈련비용 조정내역표'!$E$10:$E$60,MATCH(F1460,'훈련비용 조정내역표'!$B$10:$B$60,0),0)</f>
        <v>0</v>
      </c>
      <c r="N1460" s="938"/>
      <c r="O1460" s="938"/>
      <c r="P1460" s="373"/>
      <c r="Q1460" s="373"/>
      <c r="R1460" s="373"/>
    </row>
    <row r="1461" spans="1:20" ht="21.6" customHeight="1" thickTop="1" x14ac:dyDescent="0.25">
      <c r="B1461" s="939" t="s">
        <v>106</v>
      </c>
      <c r="C1461" s="939"/>
      <c r="D1461" s="939"/>
      <c r="E1461" s="939" t="s">
        <v>163</v>
      </c>
      <c r="F1461" s="939"/>
      <c r="G1461" s="940"/>
      <c r="H1461" s="941" t="s">
        <v>243</v>
      </c>
      <c r="I1461" s="939"/>
      <c r="J1461" s="939"/>
      <c r="K1461" s="939"/>
      <c r="L1461" s="939" t="s">
        <v>246</v>
      </c>
      <c r="M1461" s="939"/>
      <c r="N1461" s="939"/>
      <c r="O1461" s="939"/>
      <c r="P1461" s="373"/>
      <c r="Q1461" s="373"/>
      <c r="R1461" s="373"/>
      <c r="T1461" s="382"/>
    </row>
    <row r="1462" spans="1:20" ht="21.6" customHeight="1" x14ac:dyDescent="0.25">
      <c r="B1462" s="915">
        <f>INDEX('훈련비용 조정내역표'!$O$10:$O$60,MATCH(F1460,'훈련비용 조정내역표'!$B$10:$B$60,0),0)</f>
        <v>0</v>
      </c>
      <c r="C1462" s="917" t="str">
        <f>IF(B1462=D1462,"◯ 적합","◯ 변경")</f>
        <v>◯ 적합</v>
      </c>
      <c r="D1462" s="918">
        <f>INDEX('훈련비용 조정내역표'!$Y$10:$Y$60,MATCH(F1460,'훈련비용 조정내역표'!$B$10:$B$60,0),0)</f>
        <v>0</v>
      </c>
      <c r="E1462" s="915">
        <f>INDEX('훈련비용 조정내역표'!$N$10:$N$60,MATCH(F1460,'훈련비용 조정내역표'!$B$10:$B$60,0),0)</f>
        <v>0</v>
      </c>
      <c r="F1462" s="917" t="str">
        <f>IF(E1462=G1462,"◯ 적합","◯ 변경")</f>
        <v>◯ 적합</v>
      </c>
      <c r="G1462" s="921">
        <f>INDEX('훈련비용 조정내역표'!$X$10:$X$60,MATCH(F1460,'훈련비용 조정내역표'!$B$10:$B$60,0),0)</f>
        <v>0</v>
      </c>
      <c r="H1462" s="934" t="s">
        <v>36</v>
      </c>
      <c r="I1462" s="926"/>
      <c r="J1462" s="935">
        <f>J1463+J1464+J1465+J1466</f>
        <v>0</v>
      </c>
      <c r="K1462" s="935"/>
      <c r="L1462" s="926" t="s">
        <v>36</v>
      </c>
      <c r="M1462" s="926"/>
      <c r="N1462" s="935">
        <f>N1463+N1464+N1465+N1466</f>
        <v>0</v>
      </c>
      <c r="O1462" s="935"/>
      <c r="P1462" s="373"/>
      <c r="Q1462" s="373"/>
      <c r="R1462" s="373"/>
      <c r="T1462" s="382"/>
    </row>
    <row r="1463" spans="1:20" ht="21.6" customHeight="1" x14ac:dyDescent="0.25">
      <c r="A1463" s="371" t="str">
        <f>F1460&amp;"훈련비금액"</f>
        <v>29훈련비금액</v>
      </c>
      <c r="B1463" s="915"/>
      <c r="C1463" s="917"/>
      <c r="D1463" s="918"/>
      <c r="E1463" s="915"/>
      <c r="F1463" s="917"/>
      <c r="G1463" s="921"/>
      <c r="H1463" s="929" t="s">
        <v>263</v>
      </c>
      <c r="I1463" s="932"/>
      <c r="J1463" s="936">
        <f>E1497</f>
        <v>0</v>
      </c>
      <c r="K1463" s="936"/>
      <c r="L1463" s="932" t="s">
        <v>263</v>
      </c>
      <c r="M1463" s="932"/>
      <c r="N1463" s="936">
        <f>L1497</f>
        <v>0</v>
      </c>
      <c r="O1463" s="936"/>
      <c r="P1463" s="373"/>
      <c r="Q1463" s="373"/>
      <c r="R1463" s="373"/>
      <c r="T1463" s="382"/>
    </row>
    <row r="1464" spans="1:20" ht="21.6" customHeight="1" x14ac:dyDescent="0.25">
      <c r="A1464" s="371" t="str">
        <f>F1460&amp;"숙식비"</f>
        <v>29숙식비</v>
      </c>
      <c r="B1464" s="926" t="s">
        <v>236</v>
      </c>
      <c r="C1464" s="926"/>
      <c r="D1464" s="926"/>
      <c r="E1464" s="926" t="s">
        <v>237</v>
      </c>
      <c r="F1464" s="926"/>
      <c r="G1464" s="927"/>
      <c r="H1464" s="928" t="s">
        <v>342</v>
      </c>
      <c r="I1464" s="384" t="s">
        <v>244</v>
      </c>
      <c r="J1464" s="923">
        <f>E1498</f>
        <v>0</v>
      </c>
      <c r="K1464" s="923"/>
      <c r="L1464" s="931" t="s">
        <v>342</v>
      </c>
      <c r="M1464" s="384" t="s">
        <v>244</v>
      </c>
      <c r="N1464" s="914">
        <f>L1498</f>
        <v>0</v>
      </c>
      <c r="O1464" s="914"/>
      <c r="P1464" s="373"/>
      <c r="Q1464" s="373"/>
      <c r="R1464" s="373"/>
      <c r="T1464" s="382"/>
    </row>
    <row r="1465" spans="1:20" ht="21.6" customHeight="1" x14ac:dyDescent="0.25">
      <c r="A1465" s="371" t="str">
        <f>F1460&amp;"식비"</f>
        <v>29식비</v>
      </c>
      <c r="B1465" s="915">
        <f>INDEX('훈련비용 조정내역표'!$M$10:$M$60,MATCH(F1460,'훈련비용 조정내역표'!$B$10:$B$60,0),0)</f>
        <v>0</v>
      </c>
      <c r="C1465" s="917" t="str">
        <f>IF(B1465=D1465,"◯ 적합","◯ 변경")</f>
        <v>◯ 적합</v>
      </c>
      <c r="D1465" s="918">
        <f>INDEX('훈련비용 조정내역표'!$W$10:$W$60,MATCH(F1460,'훈련비용 조정내역표'!$B$10:$B$60,0),0)</f>
        <v>0</v>
      </c>
      <c r="E1465" s="920">
        <f>INDEX('훈련비용 조정내역표'!$J$10:$J$60,MATCH(F1460,'훈련비용 조정내역표'!$B$10:$B$60,0),0)</f>
        <v>0</v>
      </c>
      <c r="F1465" s="917" t="str">
        <f>IF(E1465=G1465,"◯ 적합","◯ 변경")</f>
        <v>◯ 적합</v>
      </c>
      <c r="G1465" s="921">
        <f>INDEX('훈련비용 조정내역표'!$K$10:$K$60,MATCH(F1460,'훈련비용 조정내역표'!$B$10:$B$60,0),0)</f>
        <v>0</v>
      </c>
      <c r="H1465" s="929"/>
      <c r="I1465" s="384" t="s">
        <v>199</v>
      </c>
      <c r="J1465" s="923">
        <f>E1499</f>
        <v>0</v>
      </c>
      <c r="K1465" s="923"/>
      <c r="L1465" s="932"/>
      <c r="M1465" s="384" t="s">
        <v>199</v>
      </c>
      <c r="N1465" s="914">
        <f>L1499</f>
        <v>0</v>
      </c>
      <c r="O1465" s="914"/>
      <c r="P1465" s="373"/>
      <c r="Q1465" s="373"/>
      <c r="R1465" s="373"/>
      <c r="T1465" s="382"/>
    </row>
    <row r="1466" spans="1:20" ht="21.6" customHeight="1" thickBot="1" x14ac:dyDescent="0.3">
      <c r="A1466" s="371" t="str">
        <f>F1460&amp;"수당 등"</f>
        <v>29수당 등</v>
      </c>
      <c r="B1466" s="916"/>
      <c r="C1466" s="917"/>
      <c r="D1466" s="919"/>
      <c r="E1466" s="916"/>
      <c r="F1466" s="917"/>
      <c r="G1466" s="922"/>
      <c r="H1466" s="930"/>
      <c r="I1466" s="385" t="s">
        <v>245</v>
      </c>
      <c r="J1466" s="924">
        <f>E1500</f>
        <v>0</v>
      </c>
      <c r="K1466" s="924"/>
      <c r="L1466" s="933"/>
      <c r="M1466" s="385" t="s">
        <v>245</v>
      </c>
      <c r="N1466" s="925">
        <f>L1500</f>
        <v>0</v>
      </c>
      <c r="O1466" s="925"/>
      <c r="P1466" s="373"/>
      <c r="Q1466" s="373"/>
      <c r="R1466" s="373"/>
      <c r="T1466" s="382"/>
    </row>
    <row r="1467" spans="1:20" ht="21.6" customHeight="1" thickTop="1" thickBot="1" x14ac:dyDescent="0.3">
      <c r="B1467" s="883" t="s">
        <v>238</v>
      </c>
      <c r="C1467" s="883"/>
      <c r="D1467" s="386">
        <f>INDEX('훈련비용 조정내역표'!$L$10:$L$60,MATCH(F1460,'훈련비용 조정내역표'!$B$10:$B$60,0),0)</f>
        <v>0</v>
      </c>
      <c r="E1467" s="883" t="s">
        <v>239</v>
      </c>
      <c r="F1467" s="883"/>
      <c r="G1467" s="387">
        <f>INDEX('훈련비용 조정내역표'!$V$10:$V$60,MATCH(F1460,'훈련비용 조정내역표'!$B$10:$B$60,0),0)</f>
        <v>0</v>
      </c>
      <c r="H1467" s="884" t="s">
        <v>240</v>
      </c>
      <c r="I1467" s="884"/>
      <c r="J1467" s="388" t="s">
        <v>241</v>
      </c>
      <c r="K1467" s="389"/>
      <c r="L1467" s="388" t="s">
        <v>242</v>
      </c>
      <c r="M1467" s="390"/>
      <c r="N1467" s="885"/>
      <c r="O1467" s="885"/>
      <c r="P1467" s="373"/>
      <c r="Q1467" s="373"/>
      <c r="R1467" s="373"/>
      <c r="T1467" s="382"/>
    </row>
    <row r="1468" spans="1:20" ht="21.6" customHeight="1" thickTop="1" x14ac:dyDescent="0.25">
      <c r="B1468" s="886" t="s">
        <v>174</v>
      </c>
      <c r="C1468" s="889" t="s">
        <v>175</v>
      </c>
      <c r="D1468" s="890"/>
      <c r="E1468" s="895" t="s">
        <v>251</v>
      </c>
      <c r="F1468" s="896"/>
      <c r="G1468" s="896"/>
      <c r="H1468" s="896"/>
      <c r="I1468" s="897" t="s">
        <v>252</v>
      </c>
      <c r="J1468" s="898"/>
      <c r="K1468" s="899"/>
      <c r="L1468" s="906" t="s">
        <v>253</v>
      </c>
      <c r="M1468" s="907"/>
      <c r="N1468" s="907"/>
      <c r="O1468" s="908"/>
      <c r="P1468" s="382"/>
    </row>
    <row r="1469" spans="1:20" ht="21.6" customHeight="1" x14ac:dyDescent="0.25">
      <c r="B1469" s="887"/>
      <c r="C1469" s="891"/>
      <c r="D1469" s="892"/>
      <c r="E1469" s="909" t="s">
        <v>176</v>
      </c>
      <c r="F1469" s="911" t="s">
        <v>177</v>
      </c>
      <c r="G1469" s="912"/>
      <c r="H1469" s="913"/>
      <c r="I1469" s="900"/>
      <c r="J1469" s="901"/>
      <c r="K1469" s="902"/>
      <c r="L1469" s="909" t="s">
        <v>176</v>
      </c>
      <c r="M1469" s="911" t="s">
        <v>177</v>
      </c>
      <c r="N1469" s="912"/>
      <c r="O1469" s="913"/>
      <c r="P1469" s="382"/>
    </row>
    <row r="1470" spans="1:20" ht="21.6" customHeight="1" x14ac:dyDescent="0.25">
      <c r="B1470" s="888"/>
      <c r="C1470" s="893"/>
      <c r="D1470" s="894"/>
      <c r="E1470" s="910"/>
      <c r="F1470" s="392" t="s">
        <v>134</v>
      </c>
      <c r="G1470" s="392" t="s">
        <v>195</v>
      </c>
      <c r="H1470" s="392" t="s">
        <v>136</v>
      </c>
      <c r="I1470" s="903"/>
      <c r="J1470" s="904"/>
      <c r="K1470" s="905"/>
      <c r="L1470" s="910"/>
      <c r="M1470" s="392" t="s">
        <v>134</v>
      </c>
      <c r="N1470" s="392" t="s">
        <v>195</v>
      </c>
      <c r="O1470" s="392" t="s">
        <v>136</v>
      </c>
      <c r="P1470" s="382"/>
    </row>
    <row r="1471" spans="1:20" ht="18.600000000000001" customHeight="1" x14ac:dyDescent="0.25">
      <c r="A1471" s="451" t="s">
        <v>114</v>
      </c>
      <c r="B1471" s="393" t="s">
        <v>114</v>
      </c>
      <c r="C1471" s="880" t="s">
        <v>180</v>
      </c>
      <c r="D1471" s="878"/>
      <c r="E1471" s="394">
        <f>F1471*G1471*H1471</f>
        <v>0</v>
      </c>
      <c r="F1471" s="395"/>
      <c r="G1471" s="395"/>
      <c r="H1471" s="394">
        <f>B1462</f>
        <v>0</v>
      </c>
      <c r="I1471" s="396">
        <f>L1471-E1471</f>
        <v>0</v>
      </c>
      <c r="J1471" s="397"/>
      <c r="K1471" s="398"/>
      <c r="L1471" s="394">
        <f>M1471*N1471*O1471</f>
        <v>0</v>
      </c>
      <c r="M1471" s="399"/>
      <c r="N1471" s="399"/>
      <c r="O1471" s="394">
        <f>D1462</f>
        <v>0</v>
      </c>
      <c r="P1471" s="382"/>
    </row>
    <row r="1472" spans="1:20" ht="18.600000000000001" customHeight="1" x14ac:dyDescent="0.25">
      <c r="A1472" s="451" t="s">
        <v>164</v>
      </c>
      <c r="B1472" s="881" t="s">
        <v>164</v>
      </c>
      <c r="C1472" s="876" t="s">
        <v>178</v>
      </c>
      <c r="D1472" s="877"/>
      <c r="E1472" s="400">
        <f>SUM(E1473:E1476)</f>
        <v>0</v>
      </c>
      <c r="F1472" s="401"/>
      <c r="G1472" s="402"/>
      <c r="H1472" s="402"/>
      <c r="I1472" s="396"/>
      <c r="J1472" s="403"/>
      <c r="K1472" s="404"/>
      <c r="L1472" s="400">
        <f>SUM(L1473:L1476)</f>
        <v>0</v>
      </c>
      <c r="M1472" s="401"/>
      <c r="N1472" s="402"/>
      <c r="O1472" s="402"/>
      <c r="P1472" s="382"/>
    </row>
    <row r="1473" spans="1:16" ht="18.600000000000001" customHeight="1" x14ac:dyDescent="0.25">
      <c r="A1473" s="451"/>
      <c r="B1473" s="881"/>
      <c r="C1473" s="874" t="s">
        <v>181</v>
      </c>
      <c r="D1473" s="882"/>
      <c r="E1473" s="394">
        <f t="shared" ref="E1473:E1476" si="531">F1473*G1473*H1473</f>
        <v>0</v>
      </c>
      <c r="F1473" s="395"/>
      <c r="G1473" s="395"/>
      <c r="H1473" s="394">
        <f>H1471</f>
        <v>0</v>
      </c>
      <c r="I1473" s="396">
        <f t="shared" ref="I1473:I1477" si="532">L1473-E1473</f>
        <v>0</v>
      </c>
      <c r="J1473" s="397"/>
      <c r="K1473" s="398"/>
      <c r="L1473" s="394">
        <f t="shared" ref="L1473:L1477" si="533">M1473*N1473*O1473</f>
        <v>0</v>
      </c>
      <c r="M1473" s="399"/>
      <c r="N1473" s="399"/>
      <c r="O1473" s="394">
        <f>O1471</f>
        <v>0</v>
      </c>
      <c r="P1473" s="382"/>
    </row>
    <row r="1474" spans="1:16" ht="18.600000000000001" customHeight="1" x14ac:dyDescent="0.25">
      <c r="A1474" s="451"/>
      <c r="B1474" s="881"/>
      <c r="C1474" s="874" t="s">
        <v>181</v>
      </c>
      <c r="D1474" s="882"/>
      <c r="E1474" s="394">
        <f t="shared" si="531"/>
        <v>0</v>
      </c>
      <c r="F1474" s="395"/>
      <c r="G1474" s="395"/>
      <c r="H1474" s="394">
        <f>H1471</f>
        <v>0</v>
      </c>
      <c r="I1474" s="396">
        <f t="shared" si="532"/>
        <v>0</v>
      </c>
      <c r="J1474" s="397"/>
      <c r="K1474" s="398"/>
      <c r="L1474" s="394">
        <f t="shared" si="533"/>
        <v>0</v>
      </c>
      <c r="M1474" s="399"/>
      <c r="N1474" s="399"/>
      <c r="O1474" s="394">
        <f>O1471</f>
        <v>0</v>
      </c>
      <c r="P1474" s="382"/>
    </row>
    <row r="1475" spans="1:16" ht="18.600000000000001" customHeight="1" x14ac:dyDescent="0.25">
      <c r="A1475" s="451"/>
      <c r="B1475" s="881"/>
      <c r="C1475" s="874" t="s">
        <v>182</v>
      </c>
      <c r="D1475" s="867"/>
      <c r="E1475" s="394">
        <f t="shared" si="531"/>
        <v>0</v>
      </c>
      <c r="F1475" s="395"/>
      <c r="G1475" s="395"/>
      <c r="H1475" s="394">
        <f>H1471</f>
        <v>0</v>
      </c>
      <c r="I1475" s="396">
        <f t="shared" si="532"/>
        <v>0</v>
      </c>
      <c r="J1475" s="397"/>
      <c r="K1475" s="398"/>
      <c r="L1475" s="394">
        <f t="shared" si="533"/>
        <v>0</v>
      </c>
      <c r="M1475" s="399"/>
      <c r="N1475" s="399"/>
      <c r="O1475" s="394">
        <f>O1471</f>
        <v>0</v>
      </c>
      <c r="P1475" s="382"/>
    </row>
    <row r="1476" spans="1:16" ht="18.600000000000001" customHeight="1" x14ac:dyDescent="0.25">
      <c r="A1476" s="451"/>
      <c r="B1476" s="881"/>
      <c r="C1476" s="874" t="s">
        <v>182</v>
      </c>
      <c r="D1476" s="867"/>
      <c r="E1476" s="394">
        <f t="shared" si="531"/>
        <v>0</v>
      </c>
      <c r="F1476" s="395"/>
      <c r="G1476" s="395"/>
      <c r="H1476" s="394">
        <f>H1471</f>
        <v>0</v>
      </c>
      <c r="I1476" s="396">
        <f t="shared" si="532"/>
        <v>0</v>
      </c>
      <c r="J1476" s="397"/>
      <c r="K1476" s="398"/>
      <c r="L1476" s="394">
        <f t="shared" si="533"/>
        <v>0</v>
      </c>
      <c r="M1476" s="399"/>
      <c r="N1476" s="399"/>
      <c r="O1476" s="394">
        <f>O1471</f>
        <v>0</v>
      </c>
      <c r="P1476" s="382"/>
    </row>
    <row r="1477" spans="1:16" ht="18.600000000000001" customHeight="1" x14ac:dyDescent="0.25">
      <c r="A1477" s="451" t="s">
        <v>165</v>
      </c>
      <c r="B1477" s="405" t="s">
        <v>165</v>
      </c>
      <c r="C1477" s="874" t="s">
        <v>183</v>
      </c>
      <c r="D1477" s="867"/>
      <c r="E1477" s="394">
        <f>F1477*G1477*H1477</f>
        <v>0</v>
      </c>
      <c r="F1477" s="395"/>
      <c r="G1477" s="395"/>
      <c r="H1477" s="394">
        <f>H1471</f>
        <v>0</v>
      </c>
      <c r="I1477" s="396">
        <f t="shared" si="532"/>
        <v>0</v>
      </c>
      <c r="J1477" s="397"/>
      <c r="K1477" s="398"/>
      <c r="L1477" s="394">
        <f t="shared" si="533"/>
        <v>0</v>
      </c>
      <c r="M1477" s="399"/>
      <c r="N1477" s="399"/>
      <c r="O1477" s="394">
        <f>O1471</f>
        <v>0</v>
      </c>
      <c r="P1477" s="382"/>
    </row>
    <row r="1478" spans="1:16" ht="18.600000000000001" customHeight="1" x14ac:dyDescent="0.25">
      <c r="A1478" s="451" t="s">
        <v>166</v>
      </c>
      <c r="B1478" s="875" t="s">
        <v>166</v>
      </c>
      <c r="C1478" s="876" t="s">
        <v>178</v>
      </c>
      <c r="D1478" s="877"/>
      <c r="E1478" s="400">
        <f>SUM(E1479:E1481)</f>
        <v>0</v>
      </c>
      <c r="F1478" s="401"/>
      <c r="G1478" s="402"/>
      <c r="H1478" s="402"/>
      <c r="I1478" s="406"/>
      <c r="J1478" s="403"/>
      <c r="K1478" s="404"/>
      <c r="L1478" s="400">
        <f>SUM(L1479:L1481)</f>
        <v>0</v>
      </c>
      <c r="M1478" s="401"/>
      <c r="N1478" s="402"/>
      <c r="O1478" s="402"/>
      <c r="P1478" s="382"/>
    </row>
    <row r="1479" spans="1:16" ht="18.600000000000001" customHeight="1" x14ac:dyDescent="0.25">
      <c r="A1479" s="451"/>
      <c r="B1479" s="879"/>
      <c r="C1479" s="866" t="s">
        <v>184</v>
      </c>
      <c r="D1479" s="867"/>
      <c r="E1479" s="394">
        <f>F1479*G1479*H1479</f>
        <v>0</v>
      </c>
      <c r="F1479" s="395"/>
      <c r="G1479" s="395"/>
      <c r="H1479" s="394">
        <f>H1471</f>
        <v>0</v>
      </c>
      <c r="I1479" s="396">
        <f t="shared" ref="I1479:I1482" si="534">L1479-E1479</f>
        <v>0</v>
      </c>
      <c r="J1479" s="397"/>
      <c r="K1479" s="398"/>
      <c r="L1479" s="394">
        <f t="shared" ref="L1479:L1482" si="535">M1479*N1479*O1479</f>
        <v>0</v>
      </c>
      <c r="M1479" s="399"/>
      <c r="N1479" s="399"/>
      <c r="O1479" s="394">
        <f>O1471</f>
        <v>0</v>
      </c>
      <c r="P1479" s="382"/>
    </row>
    <row r="1480" spans="1:16" ht="18.600000000000001" customHeight="1" x14ac:dyDescent="0.25">
      <c r="A1480" s="451"/>
      <c r="B1480" s="879"/>
      <c r="C1480" s="866" t="s">
        <v>185</v>
      </c>
      <c r="D1480" s="867"/>
      <c r="E1480" s="394">
        <f t="shared" ref="E1480:E1481" si="536">F1480*G1480*H1480</f>
        <v>0</v>
      </c>
      <c r="F1480" s="395"/>
      <c r="G1480" s="395"/>
      <c r="H1480" s="394">
        <f>H1471</f>
        <v>0</v>
      </c>
      <c r="I1480" s="396">
        <f t="shared" si="534"/>
        <v>0</v>
      </c>
      <c r="J1480" s="397"/>
      <c r="K1480" s="398"/>
      <c r="L1480" s="394">
        <f t="shared" si="535"/>
        <v>0</v>
      </c>
      <c r="M1480" s="399"/>
      <c r="N1480" s="399"/>
      <c r="O1480" s="394">
        <f>O1471</f>
        <v>0</v>
      </c>
      <c r="P1480" s="382"/>
    </row>
    <row r="1481" spans="1:16" ht="18.600000000000001" customHeight="1" x14ac:dyDescent="0.25">
      <c r="A1481" s="451"/>
      <c r="B1481" s="879"/>
      <c r="C1481" s="866" t="s">
        <v>179</v>
      </c>
      <c r="D1481" s="867"/>
      <c r="E1481" s="394">
        <f t="shared" si="536"/>
        <v>0</v>
      </c>
      <c r="F1481" s="395"/>
      <c r="G1481" s="395"/>
      <c r="H1481" s="394">
        <f>H1471</f>
        <v>0</v>
      </c>
      <c r="I1481" s="396">
        <f t="shared" si="534"/>
        <v>0</v>
      </c>
      <c r="J1481" s="397"/>
      <c r="K1481" s="398"/>
      <c r="L1481" s="394">
        <f t="shared" si="535"/>
        <v>0</v>
      </c>
      <c r="M1481" s="399"/>
      <c r="N1481" s="399"/>
      <c r="O1481" s="394">
        <f>O1471</f>
        <v>0</v>
      </c>
      <c r="P1481" s="382"/>
    </row>
    <row r="1482" spans="1:16" ht="18.600000000000001" customHeight="1" x14ac:dyDescent="0.25">
      <c r="A1482" s="451" t="s">
        <v>167</v>
      </c>
      <c r="B1482" s="407" t="s">
        <v>167</v>
      </c>
      <c r="C1482" s="874" t="s">
        <v>186</v>
      </c>
      <c r="D1482" s="867"/>
      <c r="E1482" s="394">
        <f>F1482*G1482*H1482</f>
        <v>0</v>
      </c>
      <c r="F1482" s="395"/>
      <c r="G1482" s="395"/>
      <c r="H1482" s="394">
        <f>H1471</f>
        <v>0</v>
      </c>
      <c r="I1482" s="396">
        <f t="shared" si="534"/>
        <v>0</v>
      </c>
      <c r="J1482" s="397"/>
      <c r="K1482" s="398"/>
      <c r="L1482" s="394">
        <f t="shared" si="535"/>
        <v>0</v>
      </c>
      <c r="M1482" s="399"/>
      <c r="N1482" s="399"/>
      <c r="O1482" s="394">
        <f>O1471</f>
        <v>0</v>
      </c>
      <c r="P1482" s="382"/>
    </row>
    <row r="1483" spans="1:16" ht="18.600000000000001" customHeight="1" x14ac:dyDescent="0.25">
      <c r="A1483" s="451" t="s">
        <v>168</v>
      </c>
      <c r="B1483" s="875" t="s">
        <v>168</v>
      </c>
      <c r="C1483" s="876" t="s">
        <v>178</v>
      </c>
      <c r="D1483" s="877"/>
      <c r="E1483" s="400">
        <f>SUM(E1484:E1486)</f>
        <v>0</v>
      </c>
      <c r="F1483" s="401"/>
      <c r="G1483" s="402"/>
      <c r="H1483" s="402"/>
      <c r="I1483" s="406"/>
      <c r="J1483" s="403"/>
      <c r="K1483" s="404"/>
      <c r="L1483" s="400">
        <f>SUM(L1484:L1486)</f>
        <v>0</v>
      </c>
      <c r="M1483" s="401"/>
      <c r="N1483" s="402"/>
      <c r="O1483" s="402"/>
      <c r="P1483" s="382"/>
    </row>
    <row r="1484" spans="1:16" ht="18.600000000000001" customHeight="1" x14ac:dyDescent="0.25">
      <c r="A1484" s="451"/>
      <c r="B1484" s="875"/>
      <c r="C1484" s="866" t="s">
        <v>187</v>
      </c>
      <c r="D1484" s="867"/>
      <c r="E1484" s="394">
        <f t="shared" ref="E1484:E1486" si="537">F1484*G1484*H1484</f>
        <v>0</v>
      </c>
      <c r="F1484" s="395"/>
      <c r="G1484" s="395"/>
      <c r="H1484" s="394">
        <f>H1471</f>
        <v>0</v>
      </c>
      <c r="I1484" s="396">
        <f t="shared" ref="I1484:I1487" si="538">L1484-E1484</f>
        <v>0</v>
      </c>
      <c r="J1484" s="397"/>
      <c r="K1484" s="398"/>
      <c r="L1484" s="394">
        <f t="shared" ref="L1484:L1487" si="539">M1484*N1484*O1484</f>
        <v>0</v>
      </c>
      <c r="M1484" s="399"/>
      <c r="N1484" s="399"/>
      <c r="O1484" s="394">
        <f>O1471</f>
        <v>0</v>
      </c>
      <c r="P1484" s="382"/>
    </row>
    <row r="1485" spans="1:16" ht="18.600000000000001" customHeight="1" x14ac:dyDescent="0.25">
      <c r="A1485" s="451"/>
      <c r="B1485" s="875"/>
      <c r="C1485" s="866" t="s">
        <v>188</v>
      </c>
      <c r="D1485" s="867"/>
      <c r="E1485" s="394">
        <f t="shared" si="537"/>
        <v>0</v>
      </c>
      <c r="F1485" s="395"/>
      <c r="G1485" s="395"/>
      <c r="H1485" s="394">
        <f>H1471</f>
        <v>0</v>
      </c>
      <c r="I1485" s="396">
        <f t="shared" si="538"/>
        <v>0</v>
      </c>
      <c r="J1485" s="397"/>
      <c r="K1485" s="398"/>
      <c r="L1485" s="394">
        <f t="shared" si="539"/>
        <v>0</v>
      </c>
      <c r="M1485" s="399"/>
      <c r="N1485" s="399"/>
      <c r="O1485" s="394">
        <f>O1471</f>
        <v>0</v>
      </c>
      <c r="P1485" s="382"/>
    </row>
    <row r="1486" spans="1:16" ht="18.600000000000001" customHeight="1" x14ac:dyDescent="0.25">
      <c r="A1486" s="451"/>
      <c r="B1486" s="875"/>
      <c r="C1486" s="866" t="s">
        <v>179</v>
      </c>
      <c r="D1486" s="867"/>
      <c r="E1486" s="394">
        <f t="shared" si="537"/>
        <v>0</v>
      </c>
      <c r="F1486" s="395"/>
      <c r="G1486" s="395"/>
      <c r="H1486" s="394">
        <f>H1471</f>
        <v>0</v>
      </c>
      <c r="I1486" s="396">
        <f t="shared" si="538"/>
        <v>0</v>
      </c>
      <c r="J1486" s="397"/>
      <c r="K1486" s="398"/>
      <c r="L1486" s="394">
        <f t="shared" si="539"/>
        <v>0</v>
      </c>
      <c r="M1486" s="399"/>
      <c r="N1486" s="399"/>
      <c r="O1486" s="394">
        <f>O1471</f>
        <v>0</v>
      </c>
      <c r="P1486" s="382"/>
    </row>
    <row r="1487" spans="1:16" ht="18.600000000000001" customHeight="1" x14ac:dyDescent="0.25">
      <c r="A1487" s="451" t="s">
        <v>169</v>
      </c>
      <c r="B1487" s="405" t="s">
        <v>169</v>
      </c>
      <c r="C1487" s="874" t="s">
        <v>189</v>
      </c>
      <c r="D1487" s="867"/>
      <c r="E1487" s="394">
        <f>F1487*G1487*H1487</f>
        <v>0</v>
      </c>
      <c r="F1487" s="395"/>
      <c r="G1487" s="395"/>
      <c r="H1487" s="394">
        <f>H1471</f>
        <v>0</v>
      </c>
      <c r="I1487" s="396">
        <f t="shared" si="538"/>
        <v>0</v>
      </c>
      <c r="J1487" s="397"/>
      <c r="K1487" s="398"/>
      <c r="L1487" s="394">
        <f t="shared" si="539"/>
        <v>0</v>
      </c>
      <c r="M1487" s="399"/>
      <c r="N1487" s="399"/>
      <c r="O1487" s="394">
        <f>O1471</f>
        <v>0</v>
      </c>
      <c r="P1487" s="382"/>
    </row>
    <row r="1488" spans="1:16" ht="18.600000000000001" customHeight="1" x14ac:dyDescent="0.25">
      <c r="A1488" s="451" t="s">
        <v>170</v>
      </c>
      <c r="B1488" s="875" t="s">
        <v>170</v>
      </c>
      <c r="C1488" s="876" t="s">
        <v>178</v>
      </c>
      <c r="D1488" s="877"/>
      <c r="E1488" s="400">
        <f>SUM(E1489:E1490)</f>
        <v>0</v>
      </c>
      <c r="F1488" s="401"/>
      <c r="G1488" s="402"/>
      <c r="H1488" s="402"/>
      <c r="I1488" s="406"/>
      <c r="J1488" s="403"/>
      <c r="K1488" s="404"/>
      <c r="L1488" s="400">
        <f>SUM(L1489:L1490)</f>
        <v>0</v>
      </c>
      <c r="M1488" s="401"/>
      <c r="N1488" s="402"/>
      <c r="O1488" s="402"/>
      <c r="P1488" s="382"/>
    </row>
    <row r="1489" spans="1:17" ht="18.600000000000001" customHeight="1" x14ac:dyDescent="0.25">
      <c r="A1489" s="451"/>
      <c r="B1489" s="878"/>
      <c r="C1489" s="874" t="s">
        <v>170</v>
      </c>
      <c r="D1489" s="867"/>
      <c r="E1489" s="394">
        <f t="shared" ref="E1489" si="540">F1489*G1489*H1489</f>
        <v>0</v>
      </c>
      <c r="F1489" s="395"/>
      <c r="G1489" s="395"/>
      <c r="H1489" s="394">
        <f>H1471</f>
        <v>0</v>
      </c>
      <c r="I1489" s="396">
        <f t="shared" ref="I1489:I1491" si="541">L1489-E1489</f>
        <v>0</v>
      </c>
      <c r="J1489" s="397"/>
      <c r="K1489" s="398"/>
      <c r="L1489" s="394">
        <f t="shared" ref="L1489:L1491" si="542">M1489*N1489*O1489</f>
        <v>0</v>
      </c>
      <c r="M1489" s="399"/>
      <c r="N1489" s="399"/>
      <c r="O1489" s="394">
        <f>O1471</f>
        <v>0</v>
      </c>
      <c r="P1489" s="382"/>
    </row>
    <row r="1490" spans="1:17" ht="18.600000000000001" customHeight="1" x14ac:dyDescent="0.25">
      <c r="A1490" s="451"/>
      <c r="B1490" s="878"/>
      <c r="C1490" s="874" t="s">
        <v>190</v>
      </c>
      <c r="D1490" s="867"/>
      <c r="E1490" s="394">
        <f>F1490*G1490*H1490</f>
        <v>0</v>
      </c>
      <c r="F1490" s="395"/>
      <c r="G1490" s="395"/>
      <c r="H1490" s="394">
        <f>H1471</f>
        <v>0</v>
      </c>
      <c r="I1490" s="396">
        <f t="shared" si="541"/>
        <v>0</v>
      </c>
      <c r="J1490" s="397"/>
      <c r="K1490" s="398"/>
      <c r="L1490" s="394">
        <f t="shared" si="542"/>
        <v>0</v>
      </c>
      <c r="M1490" s="399"/>
      <c r="N1490" s="399"/>
      <c r="O1490" s="394">
        <f>O1471</f>
        <v>0</v>
      </c>
      <c r="P1490" s="382"/>
    </row>
    <row r="1491" spans="1:17" ht="18.600000000000001" customHeight="1" x14ac:dyDescent="0.25">
      <c r="A1491" s="451" t="s">
        <v>171</v>
      </c>
      <c r="B1491" s="405" t="s">
        <v>171</v>
      </c>
      <c r="C1491" s="874" t="s">
        <v>191</v>
      </c>
      <c r="D1491" s="867"/>
      <c r="E1491" s="394">
        <f>F1491*G1491*H1491</f>
        <v>0</v>
      </c>
      <c r="F1491" s="395"/>
      <c r="G1491" s="395"/>
      <c r="H1491" s="394">
        <f>H1471</f>
        <v>0</v>
      </c>
      <c r="I1491" s="396">
        <f t="shared" si="541"/>
        <v>0</v>
      </c>
      <c r="J1491" s="397"/>
      <c r="K1491" s="398"/>
      <c r="L1491" s="394">
        <f t="shared" si="542"/>
        <v>0</v>
      </c>
      <c r="M1491" s="399"/>
      <c r="N1491" s="399"/>
      <c r="O1491" s="394">
        <f>O1471</f>
        <v>0</v>
      </c>
      <c r="P1491" s="382"/>
      <c r="Q1491" s="371" t="s">
        <v>256</v>
      </c>
    </row>
    <row r="1492" spans="1:17" ht="18.600000000000001" customHeight="1" x14ac:dyDescent="0.25">
      <c r="A1492" s="451" t="s">
        <v>172</v>
      </c>
      <c r="B1492" s="875" t="s">
        <v>172</v>
      </c>
      <c r="C1492" s="876" t="s">
        <v>178</v>
      </c>
      <c r="D1492" s="877"/>
      <c r="E1492" s="400">
        <f>SUM(E1493:E1495)</f>
        <v>0</v>
      </c>
      <c r="F1492" s="401"/>
      <c r="G1492" s="402"/>
      <c r="H1492" s="402"/>
      <c r="I1492" s="406"/>
      <c r="J1492" s="403"/>
      <c r="K1492" s="404"/>
      <c r="L1492" s="400">
        <f>SUM(L1493:L1495)</f>
        <v>0</v>
      </c>
      <c r="M1492" s="401"/>
      <c r="N1492" s="402"/>
      <c r="O1492" s="402"/>
      <c r="P1492" s="382"/>
    </row>
    <row r="1493" spans="1:17" ht="18.600000000000001" customHeight="1" x14ac:dyDescent="0.25">
      <c r="A1493" s="451"/>
      <c r="B1493" s="875"/>
      <c r="C1493" s="866" t="s">
        <v>192</v>
      </c>
      <c r="D1493" s="867"/>
      <c r="E1493" s="394">
        <f t="shared" ref="E1493:E1495" si="543">F1493*G1493*H1493</f>
        <v>0</v>
      </c>
      <c r="F1493" s="395"/>
      <c r="G1493" s="395"/>
      <c r="H1493" s="394">
        <f>H1471</f>
        <v>0</v>
      </c>
      <c r="I1493" s="396">
        <f t="shared" ref="I1493:I1496" si="544">L1493-E1493</f>
        <v>0</v>
      </c>
      <c r="J1493" s="397"/>
      <c r="K1493" s="398"/>
      <c r="L1493" s="394">
        <f t="shared" ref="L1493:L1496" si="545">M1493*N1493*O1493</f>
        <v>0</v>
      </c>
      <c r="M1493" s="399"/>
      <c r="N1493" s="399"/>
      <c r="O1493" s="394">
        <f>O1471</f>
        <v>0</v>
      </c>
      <c r="P1493" s="382"/>
    </row>
    <row r="1494" spans="1:17" ht="18.600000000000001" customHeight="1" x14ac:dyDescent="0.25">
      <c r="A1494" s="451"/>
      <c r="B1494" s="875"/>
      <c r="C1494" s="866" t="s">
        <v>193</v>
      </c>
      <c r="D1494" s="867"/>
      <c r="E1494" s="394">
        <f t="shared" si="543"/>
        <v>0</v>
      </c>
      <c r="F1494" s="395"/>
      <c r="G1494" s="395"/>
      <c r="H1494" s="394">
        <f>H1471</f>
        <v>0</v>
      </c>
      <c r="I1494" s="396">
        <f t="shared" si="544"/>
        <v>0</v>
      </c>
      <c r="J1494" s="397"/>
      <c r="K1494" s="398"/>
      <c r="L1494" s="394">
        <f t="shared" si="545"/>
        <v>0</v>
      </c>
      <c r="M1494" s="399"/>
      <c r="N1494" s="399"/>
      <c r="O1494" s="394">
        <f>O1471</f>
        <v>0</v>
      </c>
      <c r="P1494" s="382"/>
    </row>
    <row r="1495" spans="1:17" ht="18.600000000000001" customHeight="1" x14ac:dyDescent="0.25">
      <c r="A1495" s="451"/>
      <c r="B1495" s="875"/>
      <c r="C1495" s="866" t="s">
        <v>179</v>
      </c>
      <c r="D1495" s="867"/>
      <c r="E1495" s="394">
        <f t="shared" si="543"/>
        <v>0</v>
      </c>
      <c r="F1495" s="395"/>
      <c r="G1495" s="395"/>
      <c r="H1495" s="394">
        <f>H1471</f>
        <v>0</v>
      </c>
      <c r="I1495" s="396">
        <f t="shared" si="544"/>
        <v>0</v>
      </c>
      <c r="J1495" s="397"/>
      <c r="K1495" s="398"/>
      <c r="L1495" s="394">
        <f t="shared" si="545"/>
        <v>0</v>
      </c>
      <c r="M1495" s="399"/>
      <c r="N1495" s="399"/>
      <c r="O1495" s="394">
        <f>O1471</f>
        <v>0</v>
      </c>
      <c r="P1495" s="382"/>
    </row>
    <row r="1496" spans="1:17" ht="18.600000000000001" customHeight="1" x14ac:dyDescent="0.25">
      <c r="A1496" s="451" t="s">
        <v>173</v>
      </c>
      <c r="B1496" s="405" t="s">
        <v>173</v>
      </c>
      <c r="C1496" s="866" t="s">
        <v>194</v>
      </c>
      <c r="D1496" s="867"/>
      <c r="E1496" s="394">
        <f>F1496*G1496*H1496</f>
        <v>0</v>
      </c>
      <c r="F1496" s="395"/>
      <c r="G1496" s="395"/>
      <c r="H1496" s="394">
        <f>H1471</f>
        <v>0</v>
      </c>
      <c r="I1496" s="396">
        <f t="shared" si="544"/>
        <v>0</v>
      </c>
      <c r="J1496" s="397"/>
      <c r="K1496" s="398"/>
      <c r="L1496" s="394">
        <f t="shared" si="545"/>
        <v>0</v>
      </c>
      <c r="M1496" s="399"/>
      <c r="N1496" s="399"/>
      <c r="O1496" s="394">
        <f>O1471</f>
        <v>0</v>
      </c>
      <c r="P1496" s="382"/>
    </row>
    <row r="1497" spans="1:17" s="415" customFormat="1" ht="18.600000000000001" customHeight="1" x14ac:dyDescent="0.25">
      <c r="A1497" s="451"/>
      <c r="B1497" s="868" t="s">
        <v>196</v>
      </c>
      <c r="C1497" s="869"/>
      <c r="D1497" s="870"/>
      <c r="E1497" s="408">
        <f>SUM(E1471,E1472,E1477,E1478,E1482,E1483,E1487,E1488,E1491,E1492,E1496)</f>
        <v>0</v>
      </c>
      <c r="F1497" s="401"/>
      <c r="G1497" s="409"/>
      <c r="H1497" s="410"/>
      <c r="I1497" s="411"/>
      <c r="J1497" s="412"/>
      <c r="K1497" s="413"/>
      <c r="L1497" s="408">
        <f>SUM(L1471,L1472,L1477,L1478,L1482,L1483,L1487,L1488,L1491,L1492,L1496)</f>
        <v>0</v>
      </c>
      <c r="M1497" s="401"/>
      <c r="N1497" s="409"/>
      <c r="O1497" s="410"/>
      <c r="P1497" s="414"/>
    </row>
    <row r="1498" spans="1:17" ht="16.8" customHeight="1" outlineLevel="1" x14ac:dyDescent="0.25">
      <c r="B1498" s="871" t="s">
        <v>264</v>
      </c>
      <c r="C1498" s="872" t="s">
        <v>201</v>
      </c>
      <c r="D1498" s="873"/>
      <c r="E1498" s="416">
        <f t="shared" ref="E1498" si="546">F1498*G1498*H1498</f>
        <v>0</v>
      </c>
      <c r="F1498" s="417"/>
      <c r="G1498" s="417"/>
      <c r="H1498" s="394">
        <f>H1471</f>
        <v>0</v>
      </c>
      <c r="I1498" s="396">
        <f t="shared" ref="I1498:I1500" si="547">L1498-E1498</f>
        <v>0</v>
      </c>
      <c r="J1498" s="397"/>
      <c r="K1498" s="398"/>
      <c r="L1498" s="394">
        <f t="shared" ref="L1498:L1500" si="548">M1498*N1498*O1498</f>
        <v>0</v>
      </c>
      <c r="M1498" s="399"/>
      <c r="N1498" s="399"/>
      <c r="O1498" s="394">
        <f>O1471</f>
        <v>0</v>
      </c>
      <c r="P1498" s="382"/>
    </row>
    <row r="1499" spans="1:17" ht="16.8" customHeight="1" outlineLevel="1" x14ac:dyDescent="0.25">
      <c r="B1499" s="871"/>
      <c r="C1499" s="872" t="s">
        <v>200</v>
      </c>
      <c r="D1499" s="873"/>
      <c r="E1499" s="416">
        <f>F1499*G1499*H1499</f>
        <v>0</v>
      </c>
      <c r="F1499" s="417">
        <v>5000</v>
      </c>
      <c r="G1499" s="417">
        <f>20*2</f>
        <v>40</v>
      </c>
      <c r="H1499" s="394">
        <f>H1471</f>
        <v>0</v>
      </c>
      <c r="I1499" s="396">
        <f t="shared" si="547"/>
        <v>0</v>
      </c>
      <c r="J1499" s="397"/>
      <c r="K1499" s="398"/>
      <c r="L1499" s="394">
        <f t="shared" si="548"/>
        <v>0</v>
      </c>
      <c r="M1499" s="399"/>
      <c r="N1499" s="399"/>
      <c r="O1499" s="394">
        <f>O1471</f>
        <v>0</v>
      </c>
      <c r="P1499" s="382"/>
    </row>
    <row r="1500" spans="1:17" ht="16.8" customHeight="1" outlineLevel="1" x14ac:dyDescent="0.25">
      <c r="B1500" s="871"/>
      <c r="C1500" s="872" t="s">
        <v>197</v>
      </c>
      <c r="D1500" s="873"/>
      <c r="E1500" s="416">
        <f t="shared" ref="E1500" si="549">F1500*G1500*H1500</f>
        <v>0</v>
      </c>
      <c r="F1500" s="417"/>
      <c r="G1500" s="417"/>
      <c r="H1500" s="394">
        <f>H1471</f>
        <v>0</v>
      </c>
      <c r="I1500" s="396">
        <f t="shared" si="547"/>
        <v>0</v>
      </c>
      <c r="J1500" s="397"/>
      <c r="K1500" s="398"/>
      <c r="L1500" s="394">
        <f t="shared" si="548"/>
        <v>0</v>
      </c>
      <c r="M1500" s="399"/>
      <c r="N1500" s="399"/>
      <c r="O1500" s="394">
        <f>O1471</f>
        <v>0</v>
      </c>
      <c r="P1500" s="382"/>
    </row>
    <row r="1501" spans="1:17" s="415" customFormat="1" ht="18.600000000000001" customHeight="1" outlineLevel="1" thickBot="1" x14ac:dyDescent="0.3">
      <c r="B1501" s="860" t="s">
        <v>265</v>
      </c>
      <c r="C1501" s="861"/>
      <c r="D1501" s="862"/>
      <c r="E1501" s="418">
        <f>SUM(E1498:E1500)</f>
        <v>0</v>
      </c>
      <c r="F1501" s="419"/>
      <c r="G1501" s="420"/>
      <c r="H1501" s="421"/>
      <c r="I1501" s="422"/>
      <c r="J1501" s="423"/>
      <c r="K1501" s="424"/>
      <c r="L1501" s="418">
        <f>SUM(L1498:L1500)</f>
        <v>0</v>
      </c>
      <c r="M1501" s="419"/>
      <c r="N1501" s="420"/>
      <c r="O1501" s="421"/>
      <c r="P1501" s="414"/>
    </row>
    <row r="1502" spans="1:17" ht="21" customHeight="1" thickBot="1" x14ac:dyDescent="0.3">
      <c r="B1502" s="863" t="s">
        <v>254</v>
      </c>
      <c r="C1502" s="864"/>
      <c r="D1502" s="865" t="s">
        <v>255</v>
      </c>
      <c r="E1502" s="857"/>
      <c r="F1502" s="857" t="s">
        <v>257</v>
      </c>
      <c r="G1502" s="857"/>
      <c r="H1502" s="857" t="s">
        <v>258</v>
      </c>
      <c r="I1502" s="857"/>
      <c r="J1502" s="857" t="s">
        <v>259</v>
      </c>
      <c r="K1502" s="857"/>
      <c r="L1502" s="858" t="s">
        <v>260</v>
      </c>
      <c r="M1502" s="858"/>
      <c r="N1502" s="858" t="s">
        <v>261</v>
      </c>
      <c r="O1502" s="859"/>
      <c r="P1502" s="382"/>
    </row>
    <row r="1503" spans="1:17" outlineLevel="1" x14ac:dyDescent="0.25">
      <c r="B1503" s="303" t="s">
        <v>266</v>
      </c>
      <c r="E1503" s="425">
        <f>(E1497-E1496)*0.05</f>
        <v>0</v>
      </c>
      <c r="F1503" s="303"/>
      <c r="G1503" s="303"/>
      <c r="H1503" s="426"/>
      <c r="L1503" s="425">
        <f>(L1497-L1496)*0.05</f>
        <v>0</v>
      </c>
      <c r="P1503" s="382"/>
    </row>
    <row r="1504" spans="1:17" outlineLevel="1" x14ac:dyDescent="0.25">
      <c r="B1504" s="303"/>
      <c r="E1504" s="427" t="str">
        <f>IF(E1496&lt;=E1503,"O.K","Review")</f>
        <v>O.K</v>
      </c>
      <c r="F1504" s="303"/>
      <c r="G1504" s="303"/>
      <c r="L1504" s="427" t="str">
        <f>IF(L1496&lt;=L1503,"O.K","Review")</f>
        <v>O.K</v>
      </c>
      <c r="P1504" s="382"/>
    </row>
    <row r="1505" spans="1:20" x14ac:dyDescent="0.25">
      <c r="B1505" s="303"/>
      <c r="E1505" s="427"/>
      <c r="F1505" s="303"/>
      <c r="G1505" s="303"/>
      <c r="L1505" s="427"/>
      <c r="P1505" s="382"/>
    </row>
    <row r="1506" spans="1:20" s="428" customFormat="1" ht="25.5" customHeight="1" outlineLevel="1" x14ac:dyDescent="0.25">
      <c r="B1506" s="429" t="str">
        <f>정부지원금!$B$29</f>
        <v>성명 :                  (서명)</v>
      </c>
      <c r="C1506" s="429"/>
      <c r="E1506" s="429" t="str">
        <f>정부지원금!$E$29</f>
        <v>성명 :                  (서명)</v>
      </c>
      <c r="F1506" s="430"/>
      <c r="H1506" s="429" t="str">
        <f>정부지원금!$G$29</f>
        <v>성명 :                  (서명)</v>
      </c>
      <c r="K1506" s="430" t="str">
        <f>정부지원금!$I$29</f>
        <v>성명 :                  (서명)</v>
      </c>
      <c r="N1506" s="430" t="str">
        <f>정부지원금!$K$29</f>
        <v>성명 :                  (서명)</v>
      </c>
      <c r="P1506" s="382"/>
    </row>
    <row r="1507" spans="1:20" s="428" customFormat="1" ht="25.5" customHeight="1" outlineLevel="1" x14ac:dyDescent="0.25">
      <c r="B1507" s="429" t="str">
        <f>정부지원금!$B$30</f>
        <v>성명 :                  (서명)</v>
      </c>
      <c r="C1507" s="429"/>
      <c r="E1507" s="429" t="str">
        <f>정부지원금!$E$30</f>
        <v>성명 :                  (서명)</v>
      </c>
      <c r="F1507" s="430"/>
      <c r="H1507" s="429" t="str">
        <f>정부지원금!$G$30</f>
        <v>성명 :                  (서명)</v>
      </c>
      <c r="K1507" s="430" t="str">
        <f>정부지원금!$I$30</f>
        <v>성명 :                  (서명)</v>
      </c>
      <c r="N1507" s="430" t="str">
        <f>정부지원금!$K$30</f>
        <v>성명 :                  (서명)</v>
      </c>
      <c r="P1507" s="382"/>
    </row>
    <row r="1509" spans="1:20" ht="43.5" customHeight="1" x14ac:dyDescent="0.25">
      <c r="B1509" s="372" t="s">
        <v>262</v>
      </c>
      <c r="C1509" s="373"/>
      <c r="D1509" s="373"/>
      <c r="E1509" s="373"/>
      <c r="F1509" s="373"/>
      <c r="G1509" s="373"/>
      <c r="H1509" s="373"/>
      <c r="I1509" s="373"/>
      <c r="J1509" s="373"/>
      <c r="K1509" s="373"/>
      <c r="L1509" s="373"/>
      <c r="M1509" s="373"/>
      <c r="N1509" s="373"/>
      <c r="O1509" s="373"/>
      <c r="P1509" s="373"/>
      <c r="Q1509" s="373"/>
      <c r="R1509" s="373"/>
    </row>
    <row r="1510" spans="1:20" ht="21.6" customHeight="1" x14ac:dyDescent="0.25">
      <c r="B1510" s="942" t="str">
        <f>INDEX('훈련비용 조정내역표'!$C$10:$C$60,MATCH(F1512,'훈련비용 조정내역표'!$B$10:$B$60,0),0)</f>
        <v>승인</v>
      </c>
      <c r="C1510" s="942"/>
      <c r="D1510" s="374"/>
      <c r="E1510" s="375"/>
      <c r="F1510" s="375"/>
      <c r="G1510" s="376"/>
      <c r="H1510" s="383" t="s">
        <v>247</v>
      </c>
      <c r="I1510" s="378">
        <f>INDEX('훈련비용 조정내역표'!$G$10:$G$60,MATCH(F1512,'훈련비용 조정내역표'!$B$10:$B$60,0),0)</f>
        <v>0</v>
      </c>
      <c r="J1510" s="383" t="s">
        <v>248</v>
      </c>
      <c r="K1510" s="605">
        <f>INT(IFERROR($J1515/($B1514*$E1514*$B1517),))</f>
        <v>0</v>
      </c>
      <c r="L1510" s="435" t="e">
        <f>K1510/$I1510</f>
        <v>#DIV/0!</v>
      </c>
      <c r="M1510" s="436" t="s">
        <v>249</v>
      </c>
      <c r="N1510" s="605">
        <f>INT(IFERROR($N1515/($D1514*$G1514*$D1517),))</f>
        <v>0</v>
      </c>
      <c r="O1510" s="435" t="e">
        <f>N1510/$I1510</f>
        <v>#DIV/0!</v>
      </c>
      <c r="P1510" s="373"/>
      <c r="Q1510" s="373"/>
      <c r="R1510" s="373"/>
    </row>
    <row r="1511" spans="1:20" ht="21.6" customHeight="1" x14ac:dyDescent="0.25">
      <c r="B1511" s="379" t="s">
        <v>229</v>
      </c>
      <c r="C1511" s="881" t="s">
        <v>230</v>
      </c>
      <c r="D1511" s="881"/>
      <c r="E1511" s="881"/>
      <c r="F1511" s="377" t="s">
        <v>231</v>
      </c>
      <c r="G1511" s="380" t="s">
        <v>233</v>
      </c>
      <c r="H1511" s="943" t="s">
        <v>250</v>
      </c>
      <c r="I1511" s="944"/>
      <c r="J1511" s="944"/>
      <c r="K1511" s="944"/>
      <c r="L1511" s="944"/>
      <c r="M1511" s="944"/>
      <c r="N1511" s="944"/>
      <c r="O1511" s="945"/>
      <c r="P1511" s="373"/>
      <c r="Q1511" s="373"/>
      <c r="R1511" s="373"/>
    </row>
    <row r="1512" spans="1:20" ht="21.6" customHeight="1" thickBot="1" x14ac:dyDescent="0.3">
      <c r="B1512" s="636" t="str">
        <f>일반사항!$E$6</f>
        <v>부산</v>
      </c>
      <c r="C1512" s="937">
        <f>일반사항!$E$7</f>
        <v>0</v>
      </c>
      <c r="D1512" s="937"/>
      <c r="E1512" s="937"/>
      <c r="F1512" s="665">
        <f>'훈련비용 조정내역표'!$B$39</f>
        <v>30</v>
      </c>
      <c r="G1512" s="381">
        <f>INDEX('훈련비용 조정내역표'!$H$10:$H$60,MATCH(F1512,'훈련비용 조정내역표'!$B$10:$B$60,0),0)</f>
        <v>0</v>
      </c>
      <c r="H1512" s="937">
        <f>INDEX('훈련비용 조정내역표'!$D$10:$D$60,MATCH(F1512,'훈련비용 조정내역표'!$B$10:$B$60,0),0)</f>
        <v>0</v>
      </c>
      <c r="I1512" s="937"/>
      <c r="J1512" s="937"/>
      <c r="K1512" s="937"/>
      <c r="L1512" s="434" t="str">
        <f>IF(E1514=G1514,"◯ 적합","◯ 변경")</f>
        <v>◯ 적합</v>
      </c>
      <c r="M1512" s="938">
        <f>INDEX('훈련비용 조정내역표'!$E$10:$E$60,MATCH(F1512,'훈련비용 조정내역표'!$B$10:$B$60,0),0)</f>
        <v>0</v>
      </c>
      <c r="N1512" s="938"/>
      <c r="O1512" s="938"/>
      <c r="P1512" s="373"/>
      <c r="Q1512" s="373"/>
      <c r="R1512" s="373"/>
    </row>
    <row r="1513" spans="1:20" ht="21.6" customHeight="1" thickTop="1" x14ac:dyDescent="0.25">
      <c r="B1513" s="939" t="s">
        <v>106</v>
      </c>
      <c r="C1513" s="939"/>
      <c r="D1513" s="939"/>
      <c r="E1513" s="939" t="s">
        <v>163</v>
      </c>
      <c r="F1513" s="939"/>
      <c r="G1513" s="940"/>
      <c r="H1513" s="941" t="s">
        <v>243</v>
      </c>
      <c r="I1513" s="939"/>
      <c r="J1513" s="939"/>
      <c r="K1513" s="939"/>
      <c r="L1513" s="939" t="s">
        <v>246</v>
      </c>
      <c r="M1513" s="939"/>
      <c r="N1513" s="939"/>
      <c r="O1513" s="939"/>
      <c r="P1513" s="373"/>
      <c r="Q1513" s="373"/>
      <c r="R1513" s="373"/>
      <c r="T1513" s="382"/>
    </row>
    <row r="1514" spans="1:20" ht="21.6" customHeight="1" x14ac:dyDescent="0.25">
      <c r="B1514" s="915">
        <f>INDEX('훈련비용 조정내역표'!$O$10:$O$60,MATCH(F1512,'훈련비용 조정내역표'!$B$10:$B$60,0),0)</f>
        <v>0</v>
      </c>
      <c r="C1514" s="917" t="str">
        <f>IF(B1514=D1514,"◯ 적합","◯ 변경")</f>
        <v>◯ 적합</v>
      </c>
      <c r="D1514" s="918">
        <f>INDEX('훈련비용 조정내역표'!$Y$10:$Y$60,MATCH(F1512,'훈련비용 조정내역표'!$B$10:$B$60,0),0)</f>
        <v>0</v>
      </c>
      <c r="E1514" s="915">
        <f>INDEX('훈련비용 조정내역표'!$N$10:$N$60,MATCH(F1512,'훈련비용 조정내역표'!$B$10:$B$60,0),0)</f>
        <v>0</v>
      </c>
      <c r="F1514" s="917" t="str">
        <f>IF(E1514=G1514,"◯ 적합","◯ 변경")</f>
        <v>◯ 적합</v>
      </c>
      <c r="G1514" s="921">
        <f>INDEX('훈련비용 조정내역표'!$X$10:$X$60,MATCH(F1512,'훈련비용 조정내역표'!$B$10:$B$60,0),0)</f>
        <v>0</v>
      </c>
      <c r="H1514" s="934" t="s">
        <v>36</v>
      </c>
      <c r="I1514" s="926"/>
      <c r="J1514" s="935">
        <f>J1515+J1516+J1517+J1518</f>
        <v>0</v>
      </c>
      <c r="K1514" s="935"/>
      <c r="L1514" s="926" t="s">
        <v>36</v>
      </c>
      <c r="M1514" s="926"/>
      <c r="N1514" s="935">
        <f>N1515+N1516+N1517+N1518</f>
        <v>0</v>
      </c>
      <c r="O1514" s="935"/>
      <c r="P1514" s="373"/>
      <c r="Q1514" s="373"/>
      <c r="R1514" s="373"/>
      <c r="T1514" s="382"/>
    </row>
    <row r="1515" spans="1:20" ht="21.6" customHeight="1" x14ac:dyDescent="0.25">
      <c r="A1515" s="371" t="str">
        <f>F1512&amp;"훈련비금액"</f>
        <v>30훈련비금액</v>
      </c>
      <c r="B1515" s="915"/>
      <c r="C1515" s="917"/>
      <c r="D1515" s="918"/>
      <c r="E1515" s="915"/>
      <c r="F1515" s="917"/>
      <c r="G1515" s="921"/>
      <c r="H1515" s="929" t="s">
        <v>263</v>
      </c>
      <c r="I1515" s="932"/>
      <c r="J1515" s="936">
        <f>E1549</f>
        <v>0</v>
      </c>
      <c r="K1515" s="936"/>
      <c r="L1515" s="932" t="s">
        <v>263</v>
      </c>
      <c r="M1515" s="932"/>
      <c r="N1515" s="936">
        <f>L1549</f>
        <v>0</v>
      </c>
      <c r="O1515" s="936"/>
      <c r="P1515" s="373"/>
      <c r="Q1515" s="373"/>
      <c r="R1515" s="373"/>
      <c r="T1515" s="382"/>
    </row>
    <row r="1516" spans="1:20" ht="21.6" customHeight="1" x14ac:dyDescent="0.25">
      <c r="A1516" s="371" t="str">
        <f>F1512&amp;"숙식비"</f>
        <v>30숙식비</v>
      </c>
      <c r="B1516" s="926" t="s">
        <v>236</v>
      </c>
      <c r="C1516" s="926"/>
      <c r="D1516" s="926"/>
      <c r="E1516" s="926" t="s">
        <v>237</v>
      </c>
      <c r="F1516" s="926"/>
      <c r="G1516" s="927"/>
      <c r="H1516" s="928" t="s">
        <v>342</v>
      </c>
      <c r="I1516" s="384" t="s">
        <v>244</v>
      </c>
      <c r="J1516" s="923">
        <f>E1550</f>
        <v>0</v>
      </c>
      <c r="K1516" s="923"/>
      <c r="L1516" s="931" t="s">
        <v>342</v>
      </c>
      <c r="M1516" s="384" t="s">
        <v>244</v>
      </c>
      <c r="N1516" s="914">
        <f>L1550</f>
        <v>0</v>
      </c>
      <c r="O1516" s="914"/>
      <c r="P1516" s="373"/>
      <c r="Q1516" s="373"/>
      <c r="R1516" s="373"/>
      <c r="T1516" s="382"/>
    </row>
    <row r="1517" spans="1:20" ht="21.6" customHeight="1" x14ac:dyDescent="0.25">
      <c r="A1517" s="371" t="str">
        <f>F1512&amp;"식비"</f>
        <v>30식비</v>
      </c>
      <c r="B1517" s="915">
        <f>INDEX('훈련비용 조정내역표'!$M$10:$M$60,MATCH(F1512,'훈련비용 조정내역표'!$B$10:$B$60,0),0)</f>
        <v>0</v>
      </c>
      <c r="C1517" s="917" t="str">
        <f>IF(B1517=D1517,"◯ 적합","◯ 변경")</f>
        <v>◯ 적합</v>
      </c>
      <c r="D1517" s="918">
        <f>INDEX('훈련비용 조정내역표'!$W$10:$W$60,MATCH(F1512,'훈련비용 조정내역표'!$B$10:$B$60,0),0)</f>
        <v>0</v>
      </c>
      <c r="E1517" s="920">
        <f>INDEX('훈련비용 조정내역표'!$J$10:$J$60,MATCH(F1512,'훈련비용 조정내역표'!$B$10:$B$60,0),0)</f>
        <v>0</v>
      </c>
      <c r="F1517" s="917" t="str">
        <f>IF(E1517=G1517,"◯ 적합","◯ 변경")</f>
        <v>◯ 적합</v>
      </c>
      <c r="G1517" s="921">
        <f>INDEX('훈련비용 조정내역표'!$K$10:$K$60,MATCH(F1512,'훈련비용 조정내역표'!$B$10:$B$60,0),0)</f>
        <v>0</v>
      </c>
      <c r="H1517" s="929"/>
      <c r="I1517" s="384" t="s">
        <v>199</v>
      </c>
      <c r="J1517" s="923">
        <f>E1551</f>
        <v>0</v>
      </c>
      <c r="K1517" s="923"/>
      <c r="L1517" s="932"/>
      <c r="M1517" s="384" t="s">
        <v>199</v>
      </c>
      <c r="N1517" s="914">
        <f>L1551</f>
        <v>0</v>
      </c>
      <c r="O1517" s="914"/>
      <c r="P1517" s="373"/>
      <c r="Q1517" s="373"/>
      <c r="R1517" s="373"/>
      <c r="T1517" s="382"/>
    </row>
    <row r="1518" spans="1:20" ht="21.6" customHeight="1" thickBot="1" x14ac:dyDescent="0.3">
      <c r="A1518" s="371" t="str">
        <f>F1512&amp;"수당 등"</f>
        <v>30수당 등</v>
      </c>
      <c r="B1518" s="916"/>
      <c r="C1518" s="917"/>
      <c r="D1518" s="919"/>
      <c r="E1518" s="916"/>
      <c r="F1518" s="917"/>
      <c r="G1518" s="922"/>
      <c r="H1518" s="930"/>
      <c r="I1518" s="385" t="s">
        <v>245</v>
      </c>
      <c r="J1518" s="924">
        <f>E1552</f>
        <v>0</v>
      </c>
      <c r="K1518" s="924"/>
      <c r="L1518" s="933"/>
      <c r="M1518" s="385" t="s">
        <v>245</v>
      </c>
      <c r="N1518" s="925">
        <f>L1552</f>
        <v>0</v>
      </c>
      <c r="O1518" s="925"/>
      <c r="P1518" s="373"/>
      <c r="Q1518" s="373"/>
      <c r="R1518" s="373"/>
      <c r="T1518" s="382"/>
    </row>
    <row r="1519" spans="1:20" ht="21.6" customHeight="1" thickTop="1" thickBot="1" x14ac:dyDescent="0.3">
      <c r="B1519" s="883" t="s">
        <v>238</v>
      </c>
      <c r="C1519" s="883"/>
      <c r="D1519" s="386">
        <f>INDEX('훈련비용 조정내역표'!$L$10:$L$60,MATCH(F1512,'훈련비용 조정내역표'!$B$10:$B$60,0),0)</f>
        <v>0</v>
      </c>
      <c r="E1519" s="883" t="s">
        <v>239</v>
      </c>
      <c r="F1519" s="883"/>
      <c r="G1519" s="387">
        <f>INDEX('훈련비용 조정내역표'!$V$10:$V$60,MATCH(F1512,'훈련비용 조정내역표'!$B$10:$B$60,0),0)</f>
        <v>0</v>
      </c>
      <c r="H1519" s="884" t="s">
        <v>240</v>
      </c>
      <c r="I1519" s="884"/>
      <c r="J1519" s="388" t="s">
        <v>241</v>
      </c>
      <c r="K1519" s="389"/>
      <c r="L1519" s="388" t="s">
        <v>242</v>
      </c>
      <c r="M1519" s="390"/>
      <c r="N1519" s="885"/>
      <c r="O1519" s="885"/>
      <c r="P1519" s="373"/>
      <c r="Q1519" s="373"/>
      <c r="R1519" s="373"/>
      <c r="T1519" s="382"/>
    </row>
    <row r="1520" spans="1:20" ht="21.6" customHeight="1" thickTop="1" x14ac:dyDescent="0.25">
      <c r="B1520" s="886" t="s">
        <v>174</v>
      </c>
      <c r="C1520" s="889" t="s">
        <v>175</v>
      </c>
      <c r="D1520" s="890"/>
      <c r="E1520" s="895" t="s">
        <v>251</v>
      </c>
      <c r="F1520" s="896"/>
      <c r="G1520" s="896"/>
      <c r="H1520" s="896"/>
      <c r="I1520" s="897" t="s">
        <v>252</v>
      </c>
      <c r="J1520" s="898"/>
      <c r="K1520" s="899"/>
      <c r="L1520" s="906" t="s">
        <v>253</v>
      </c>
      <c r="M1520" s="907"/>
      <c r="N1520" s="907"/>
      <c r="O1520" s="908"/>
      <c r="P1520" s="382"/>
    </row>
    <row r="1521" spans="1:16" ht="21.6" customHeight="1" x14ac:dyDescent="0.25">
      <c r="B1521" s="887"/>
      <c r="C1521" s="891"/>
      <c r="D1521" s="892"/>
      <c r="E1521" s="909" t="s">
        <v>176</v>
      </c>
      <c r="F1521" s="911" t="s">
        <v>177</v>
      </c>
      <c r="G1521" s="912"/>
      <c r="H1521" s="913"/>
      <c r="I1521" s="900"/>
      <c r="J1521" s="901"/>
      <c r="K1521" s="902"/>
      <c r="L1521" s="909" t="s">
        <v>176</v>
      </c>
      <c r="M1521" s="911" t="s">
        <v>177</v>
      </c>
      <c r="N1521" s="912"/>
      <c r="O1521" s="913"/>
      <c r="P1521" s="382"/>
    </row>
    <row r="1522" spans="1:16" ht="21.6" customHeight="1" x14ac:dyDescent="0.25">
      <c r="B1522" s="888"/>
      <c r="C1522" s="893"/>
      <c r="D1522" s="894"/>
      <c r="E1522" s="910"/>
      <c r="F1522" s="392" t="s">
        <v>134</v>
      </c>
      <c r="G1522" s="392" t="s">
        <v>195</v>
      </c>
      <c r="H1522" s="392" t="s">
        <v>136</v>
      </c>
      <c r="I1522" s="903"/>
      <c r="J1522" s="904"/>
      <c r="K1522" s="905"/>
      <c r="L1522" s="910"/>
      <c r="M1522" s="392" t="s">
        <v>134</v>
      </c>
      <c r="N1522" s="392" t="s">
        <v>195</v>
      </c>
      <c r="O1522" s="392" t="s">
        <v>136</v>
      </c>
      <c r="P1522" s="382"/>
    </row>
    <row r="1523" spans="1:16" ht="18.600000000000001" customHeight="1" x14ac:dyDescent="0.25">
      <c r="A1523" s="451" t="s">
        <v>114</v>
      </c>
      <c r="B1523" s="393" t="s">
        <v>114</v>
      </c>
      <c r="C1523" s="880" t="s">
        <v>180</v>
      </c>
      <c r="D1523" s="878"/>
      <c r="E1523" s="394">
        <f>F1523*G1523*H1523</f>
        <v>0</v>
      </c>
      <c r="F1523" s="395"/>
      <c r="G1523" s="395"/>
      <c r="H1523" s="394">
        <f>B1514</f>
        <v>0</v>
      </c>
      <c r="I1523" s="396">
        <f>L1523-E1523</f>
        <v>0</v>
      </c>
      <c r="J1523" s="397"/>
      <c r="K1523" s="398"/>
      <c r="L1523" s="394">
        <f>M1523*N1523*O1523</f>
        <v>0</v>
      </c>
      <c r="M1523" s="399"/>
      <c r="N1523" s="399"/>
      <c r="O1523" s="394">
        <f>D1514</f>
        <v>0</v>
      </c>
      <c r="P1523" s="382"/>
    </row>
    <row r="1524" spans="1:16" ht="18.600000000000001" customHeight="1" x14ac:dyDescent="0.25">
      <c r="A1524" s="451" t="s">
        <v>164</v>
      </c>
      <c r="B1524" s="881" t="s">
        <v>164</v>
      </c>
      <c r="C1524" s="876" t="s">
        <v>178</v>
      </c>
      <c r="D1524" s="877"/>
      <c r="E1524" s="400">
        <f>SUM(E1525:E1528)</f>
        <v>0</v>
      </c>
      <c r="F1524" s="401"/>
      <c r="G1524" s="402"/>
      <c r="H1524" s="402"/>
      <c r="I1524" s="396"/>
      <c r="J1524" s="403"/>
      <c r="K1524" s="404"/>
      <c r="L1524" s="400">
        <f>SUM(L1525:L1528)</f>
        <v>0</v>
      </c>
      <c r="M1524" s="401"/>
      <c r="N1524" s="402"/>
      <c r="O1524" s="402"/>
      <c r="P1524" s="382"/>
    </row>
    <row r="1525" spans="1:16" ht="18.600000000000001" customHeight="1" x14ac:dyDescent="0.25">
      <c r="A1525" s="451"/>
      <c r="B1525" s="881"/>
      <c r="C1525" s="874" t="s">
        <v>181</v>
      </c>
      <c r="D1525" s="882"/>
      <c r="E1525" s="394">
        <f t="shared" ref="E1525:E1528" si="550">F1525*G1525*H1525</f>
        <v>0</v>
      </c>
      <c r="F1525" s="395"/>
      <c r="G1525" s="395"/>
      <c r="H1525" s="394">
        <f>H1523</f>
        <v>0</v>
      </c>
      <c r="I1525" s="396">
        <f t="shared" ref="I1525:I1529" si="551">L1525-E1525</f>
        <v>0</v>
      </c>
      <c r="J1525" s="397"/>
      <c r="K1525" s="398"/>
      <c r="L1525" s="394">
        <f t="shared" ref="L1525:L1529" si="552">M1525*N1525*O1525</f>
        <v>0</v>
      </c>
      <c r="M1525" s="399"/>
      <c r="N1525" s="399"/>
      <c r="O1525" s="394">
        <f>O1523</f>
        <v>0</v>
      </c>
      <c r="P1525" s="382"/>
    </row>
    <row r="1526" spans="1:16" ht="18.600000000000001" customHeight="1" x14ac:dyDescent="0.25">
      <c r="A1526" s="451"/>
      <c r="B1526" s="881"/>
      <c r="C1526" s="874" t="s">
        <v>181</v>
      </c>
      <c r="D1526" s="882"/>
      <c r="E1526" s="394">
        <f t="shared" si="550"/>
        <v>0</v>
      </c>
      <c r="F1526" s="395"/>
      <c r="G1526" s="395"/>
      <c r="H1526" s="394">
        <f>H1523</f>
        <v>0</v>
      </c>
      <c r="I1526" s="396">
        <f t="shared" si="551"/>
        <v>0</v>
      </c>
      <c r="J1526" s="397"/>
      <c r="K1526" s="398"/>
      <c r="L1526" s="394">
        <f t="shared" si="552"/>
        <v>0</v>
      </c>
      <c r="M1526" s="399"/>
      <c r="N1526" s="399"/>
      <c r="O1526" s="394">
        <f>O1523</f>
        <v>0</v>
      </c>
      <c r="P1526" s="382"/>
    </row>
    <row r="1527" spans="1:16" ht="18.600000000000001" customHeight="1" x14ac:dyDescent="0.25">
      <c r="A1527" s="451"/>
      <c r="B1527" s="881"/>
      <c r="C1527" s="874" t="s">
        <v>182</v>
      </c>
      <c r="D1527" s="867"/>
      <c r="E1527" s="394">
        <f t="shared" si="550"/>
        <v>0</v>
      </c>
      <c r="F1527" s="395"/>
      <c r="G1527" s="395"/>
      <c r="H1527" s="394">
        <f>H1523</f>
        <v>0</v>
      </c>
      <c r="I1527" s="396">
        <f t="shared" si="551"/>
        <v>0</v>
      </c>
      <c r="J1527" s="397"/>
      <c r="K1527" s="398"/>
      <c r="L1527" s="394">
        <f t="shared" si="552"/>
        <v>0</v>
      </c>
      <c r="M1527" s="399"/>
      <c r="N1527" s="399"/>
      <c r="O1527" s="394">
        <f>O1523</f>
        <v>0</v>
      </c>
      <c r="P1527" s="382"/>
    </row>
    <row r="1528" spans="1:16" ht="18.600000000000001" customHeight="1" x14ac:dyDescent="0.25">
      <c r="A1528" s="451"/>
      <c r="B1528" s="881"/>
      <c r="C1528" s="874" t="s">
        <v>182</v>
      </c>
      <c r="D1528" s="867"/>
      <c r="E1528" s="394">
        <f t="shared" si="550"/>
        <v>0</v>
      </c>
      <c r="F1528" s="395"/>
      <c r="G1528" s="395"/>
      <c r="H1528" s="394">
        <f>H1523</f>
        <v>0</v>
      </c>
      <c r="I1528" s="396">
        <f t="shared" si="551"/>
        <v>0</v>
      </c>
      <c r="J1528" s="397"/>
      <c r="K1528" s="398"/>
      <c r="L1528" s="394">
        <f t="shared" si="552"/>
        <v>0</v>
      </c>
      <c r="M1528" s="399"/>
      <c r="N1528" s="399"/>
      <c r="O1528" s="394">
        <f>O1523</f>
        <v>0</v>
      </c>
      <c r="P1528" s="382"/>
    </row>
    <row r="1529" spans="1:16" ht="18.600000000000001" customHeight="1" x14ac:dyDescent="0.25">
      <c r="A1529" s="451" t="s">
        <v>165</v>
      </c>
      <c r="B1529" s="405" t="s">
        <v>165</v>
      </c>
      <c r="C1529" s="874" t="s">
        <v>183</v>
      </c>
      <c r="D1529" s="867"/>
      <c r="E1529" s="394">
        <f>F1529*G1529*H1529</f>
        <v>0</v>
      </c>
      <c r="F1529" s="395"/>
      <c r="G1529" s="395"/>
      <c r="H1529" s="394">
        <f>H1523</f>
        <v>0</v>
      </c>
      <c r="I1529" s="396">
        <f t="shared" si="551"/>
        <v>0</v>
      </c>
      <c r="J1529" s="397"/>
      <c r="K1529" s="398"/>
      <c r="L1529" s="394">
        <f t="shared" si="552"/>
        <v>0</v>
      </c>
      <c r="M1529" s="399"/>
      <c r="N1529" s="399"/>
      <c r="O1529" s="394">
        <f>O1523</f>
        <v>0</v>
      </c>
      <c r="P1529" s="382"/>
    </row>
    <row r="1530" spans="1:16" ht="18.600000000000001" customHeight="1" x14ac:dyDescent="0.25">
      <c r="A1530" s="451" t="s">
        <v>166</v>
      </c>
      <c r="B1530" s="875" t="s">
        <v>166</v>
      </c>
      <c r="C1530" s="876" t="s">
        <v>178</v>
      </c>
      <c r="D1530" s="877"/>
      <c r="E1530" s="400">
        <f>SUM(E1531:E1533)</f>
        <v>0</v>
      </c>
      <c r="F1530" s="401"/>
      <c r="G1530" s="402"/>
      <c r="H1530" s="402"/>
      <c r="I1530" s="406"/>
      <c r="J1530" s="403"/>
      <c r="K1530" s="404"/>
      <c r="L1530" s="400">
        <f>SUM(L1531:L1533)</f>
        <v>0</v>
      </c>
      <c r="M1530" s="401"/>
      <c r="N1530" s="402"/>
      <c r="O1530" s="402"/>
      <c r="P1530" s="382"/>
    </row>
    <row r="1531" spans="1:16" ht="18.600000000000001" customHeight="1" x14ac:dyDescent="0.25">
      <c r="A1531" s="451"/>
      <c r="B1531" s="879"/>
      <c r="C1531" s="866" t="s">
        <v>184</v>
      </c>
      <c r="D1531" s="867"/>
      <c r="E1531" s="394">
        <f>F1531*G1531*H1531</f>
        <v>0</v>
      </c>
      <c r="F1531" s="395"/>
      <c r="G1531" s="395"/>
      <c r="H1531" s="394">
        <f>H1523</f>
        <v>0</v>
      </c>
      <c r="I1531" s="396">
        <f t="shared" ref="I1531:I1534" si="553">L1531-E1531</f>
        <v>0</v>
      </c>
      <c r="J1531" s="397"/>
      <c r="K1531" s="398"/>
      <c r="L1531" s="394">
        <f t="shared" ref="L1531:L1534" si="554">M1531*N1531*O1531</f>
        <v>0</v>
      </c>
      <c r="M1531" s="399"/>
      <c r="N1531" s="399"/>
      <c r="O1531" s="394">
        <f>O1523</f>
        <v>0</v>
      </c>
      <c r="P1531" s="382"/>
    </row>
    <row r="1532" spans="1:16" ht="18.600000000000001" customHeight="1" x14ac:dyDescent="0.25">
      <c r="A1532" s="451"/>
      <c r="B1532" s="879"/>
      <c r="C1532" s="866" t="s">
        <v>185</v>
      </c>
      <c r="D1532" s="867"/>
      <c r="E1532" s="394">
        <f t="shared" ref="E1532:E1533" si="555">F1532*G1532*H1532</f>
        <v>0</v>
      </c>
      <c r="F1532" s="395"/>
      <c r="G1532" s="395"/>
      <c r="H1532" s="394">
        <f>H1523</f>
        <v>0</v>
      </c>
      <c r="I1532" s="396">
        <f t="shared" si="553"/>
        <v>0</v>
      </c>
      <c r="J1532" s="397"/>
      <c r="K1532" s="398"/>
      <c r="L1532" s="394">
        <f t="shared" si="554"/>
        <v>0</v>
      </c>
      <c r="M1532" s="399"/>
      <c r="N1532" s="399"/>
      <c r="O1532" s="394">
        <f>O1523</f>
        <v>0</v>
      </c>
      <c r="P1532" s="382"/>
    </row>
    <row r="1533" spans="1:16" ht="18.600000000000001" customHeight="1" x14ac:dyDescent="0.25">
      <c r="A1533" s="451"/>
      <c r="B1533" s="879"/>
      <c r="C1533" s="866" t="s">
        <v>179</v>
      </c>
      <c r="D1533" s="867"/>
      <c r="E1533" s="394">
        <f t="shared" si="555"/>
        <v>0</v>
      </c>
      <c r="F1533" s="395"/>
      <c r="G1533" s="395"/>
      <c r="H1533" s="394">
        <f>H1523</f>
        <v>0</v>
      </c>
      <c r="I1533" s="396">
        <f t="shared" si="553"/>
        <v>0</v>
      </c>
      <c r="J1533" s="397"/>
      <c r="K1533" s="398"/>
      <c r="L1533" s="394">
        <f t="shared" si="554"/>
        <v>0</v>
      </c>
      <c r="M1533" s="399"/>
      <c r="N1533" s="399"/>
      <c r="O1533" s="394">
        <f>O1523</f>
        <v>0</v>
      </c>
      <c r="P1533" s="382"/>
    </row>
    <row r="1534" spans="1:16" ht="18.600000000000001" customHeight="1" x14ac:dyDescent="0.25">
      <c r="A1534" s="451" t="s">
        <v>167</v>
      </c>
      <c r="B1534" s="407" t="s">
        <v>167</v>
      </c>
      <c r="C1534" s="874" t="s">
        <v>186</v>
      </c>
      <c r="D1534" s="867"/>
      <c r="E1534" s="394">
        <f>F1534*G1534*H1534</f>
        <v>0</v>
      </c>
      <c r="F1534" s="395"/>
      <c r="G1534" s="395"/>
      <c r="H1534" s="394">
        <f>H1523</f>
        <v>0</v>
      </c>
      <c r="I1534" s="396">
        <f t="shared" si="553"/>
        <v>0</v>
      </c>
      <c r="J1534" s="397"/>
      <c r="K1534" s="398"/>
      <c r="L1534" s="394">
        <f t="shared" si="554"/>
        <v>0</v>
      </c>
      <c r="M1534" s="399"/>
      <c r="N1534" s="399"/>
      <c r="O1534" s="394">
        <f>O1523</f>
        <v>0</v>
      </c>
      <c r="P1534" s="382"/>
    </row>
    <row r="1535" spans="1:16" ht="18.600000000000001" customHeight="1" x14ac:dyDescent="0.25">
      <c r="A1535" s="451" t="s">
        <v>168</v>
      </c>
      <c r="B1535" s="875" t="s">
        <v>168</v>
      </c>
      <c r="C1535" s="876" t="s">
        <v>178</v>
      </c>
      <c r="D1535" s="877"/>
      <c r="E1535" s="400">
        <f>SUM(E1536:E1538)</f>
        <v>0</v>
      </c>
      <c r="F1535" s="401"/>
      <c r="G1535" s="402"/>
      <c r="H1535" s="402"/>
      <c r="I1535" s="406"/>
      <c r="J1535" s="403"/>
      <c r="K1535" s="404"/>
      <c r="L1535" s="400">
        <f>SUM(L1536:L1538)</f>
        <v>0</v>
      </c>
      <c r="M1535" s="401"/>
      <c r="N1535" s="402"/>
      <c r="O1535" s="402"/>
      <c r="P1535" s="382"/>
    </row>
    <row r="1536" spans="1:16" ht="18.600000000000001" customHeight="1" x14ac:dyDescent="0.25">
      <c r="A1536" s="451"/>
      <c r="B1536" s="875"/>
      <c r="C1536" s="866" t="s">
        <v>187</v>
      </c>
      <c r="D1536" s="867"/>
      <c r="E1536" s="394">
        <f t="shared" ref="E1536:E1538" si="556">F1536*G1536*H1536</f>
        <v>0</v>
      </c>
      <c r="F1536" s="395"/>
      <c r="G1536" s="395"/>
      <c r="H1536" s="394">
        <f>H1523</f>
        <v>0</v>
      </c>
      <c r="I1536" s="396">
        <f t="shared" ref="I1536:I1539" si="557">L1536-E1536</f>
        <v>0</v>
      </c>
      <c r="J1536" s="397"/>
      <c r="K1536" s="398"/>
      <c r="L1536" s="394">
        <f t="shared" ref="L1536:L1539" si="558">M1536*N1536*O1536</f>
        <v>0</v>
      </c>
      <c r="M1536" s="399"/>
      <c r="N1536" s="399"/>
      <c r="O1536" s="394">
        <f>O1523</f>
        <v>0</v>
      </c>
      <c r="P1536" s="382"/>
    </row>
    <row r="1537" spans="1:17" ht="18.600000000000001" customHeight="1" x14ac:dyDescent="0.25">
      <c r="A1537" s="451"/>
      <c r="B1537" s="875"/>
      <c r="C1537" s="866" t="s">
        <v>188</v>
      </c>
      <c r="D1537" s="867"/>
      <c r="E1537" s="394">
        <f t="shared" si="556"/>
        <v>0</v>
      </c>
      <c r="F1537" s="395"/>
      <c r="G1537" s="395"/>
      <c r="H1537" s="394">
        <f>H1523</f>
        <v>0</v>
      </c>
      <c r="I1537" s="396">
        <f t="shared" si="557"/>
        <v>0</v>
      </c>
      <c r="J1537" s="397"/>
      <c r="K1537" s="398"/>
      <c r="L1537" s="394">
        <f t="shared" si="558"/>
        <v>0</v>
      </c>
      <c r="M1537" s="399"/>
      <c r="N1537" s="399"/>
      <c r="O1537" s="394">
        <f>O1523</f>
        <v>0</v>
      </c>
      <c r="P1537" s="382"/>
    </row>
    <row r="1538" spans="1:17" ht="18.600000000000001" customHeight="1" x14ac:dyDescent="0.25">
      <c r="A1538" s="451"/>
      <c r="B1538" s="875"/>
      <c r="C1538" s="866" t="s">
        <v>179</v>
      </c>
      <c r="D1538" s="867"/>
      <c r="E1538" s="394">
        <f t="shared" si="556"/>
        <v>0</v>
      </c>
      <c r="F1538" s="395"/>
      <c r="G1538" s="395"/>
      <c r="H1538" s="394">
        <f>H1523</f>
        <v>0</v>
      </c>
      <c r="I1538" s="396">
        <f t="shared" si="557"/>
        <v>0</v>
      </c>
      <c r="J1538" s="397"/>
      <c r="K1538" s="398"/>
      <c r="L1538" s="394">
        <f t="shared" si="558"/>
        <v>0</v>
      </c>
      <c r="M1538" s="399"/>
      <c r="N1538" s="399"/>
      <c r="O1538" s="394">
        <f>O1523</f>
        <v>0</v>
      </c>
      <c r="P1538" s="382"/>
    </row>
    <row r="1539" spans="1:17" ht="18.600000000000001" customHeight="1" x14ac:dyDescent="0.25">
      <c r="A1539" s="451" t="s">
        <v>169</v>
      </c>
      <c r="B1539" s="405" t="s">
        <v>169</v>
      </c>
      <c r="C1539" s="874" t="s">
        <v>189</v>
      </c>
      <c r="D1539" s="867"/>
      <c r="E1539" s="394">
        <f>F1539*G1539*H1539</f>
        <v>0</v>
      </c>
      <c r="F1539" s="395"/>
      <c r="G1539" s="395"/>
      <c r="H1539" s="394">
        <f>H1523</f>
        <v>0</v>
      </c>
      <c r="I1539" s="396">
        <f t="shared" si="557"/>
        <v>0</v>
      </c>
      <c r="J1539" s="397"/>
      <c r="K1539" s="398"/>
      <c r="L1539" s="394">
        <f t="shared" si="558"/>
        <v>0</v>
      </c>
      <c r="M1539" s="399"/>
      <c r="N1539" s="399"/>
      <c r="O1539" s="394">
        <f>O1523</f>
        <v>0</v>
      </c>
      <c r="P1539" s="382"/>
    </row>
    <row r="1540" spans="1:17" ht="18.600000000000001" customHeight="1" x14ac:dyDescent="0.25">
      <c r="A1540" s="451" t="s">
        <v>170</v>
      </c>
      <c r="B1540" s="875" t="s">
        <v>170</v>
      </c>
      <c r="C1540" s="876" t="s">
        <v>178</v>
      </c>
      <c r="D1540" s="877"/>
      <c r="E1540" s="400">
        <f>SUM(E1541:E1542)</f>
        <v>0</v>
      </c>
      <c r="F1540" s="401"/>
      <c r="G1540" s="402"/>
      <c r="H1540" s="402"/>
      <c r="I1540" s="406"/>
      <c r="J1540" s="403"/>
      <c r="K1540" s="404"/>
      <c r="L1540" s="400">
        <f>SUM(L1541:L1542)</f>
        <v>0</v>
      </c>
      <c r="M1540" s="401"/>
      <c r="N1540" s="402"/>
      <c r="O1540" s="402"/>
      <c r="P1540" s="382"/>
    </row>
    <row r="1541" spans="1:17" ht="18.600000000000001" customHeight="1" x14ac:dyDescent="0.25">
      <c r="A1541" s="451"/>
      <c r="B1541" s="878"/>
      <c r="C1541" s="874" t="s">
        <v>170</v>
      </c>
      <c r="D1541" s="867"/>
      <c r="E1541" s="394">
        <f t="shared" ref="E1541" si="559">F1541*G1541*H1541</f>
        <v>0</v>
      </c>
      <c r="F1541" s="395"/>
      <c r="G1541" s="395"/>
      <c r="H1541" s="394">
        <f>H1523</f>
        <v>0</v>
      </c>
      <c r="I1541" s="396">
        <f t="shared" ref="I1541:I1543" si="560">L1541-E1541</f>
        <v>0</v>
      </c>
      <c r="J1541" s="397"/>
      <c r="K1541" s="398"/>
      <c r="L1541" s="394">
        <f t="shared" ref="L1541:L1543" si="561">M1541*N1541*O1541</f>
        <v>0</v>
      </c>
      <c r="M1541" s="399"/>
      <c r="N1541" s="399"/>
      <c r="O1541" s="394">
        <f>O1523</f>
        <v>0</v>
      </c>
      <c r="P1541" s="382"/>
    </row>
    <row r="1542" spans="1:17" ht="18.600000000000001" customHeight="1" x14ac:dyDescent="0.25">
      <c r="A1542" s="451"/>
      <c r="B1542" s="878"/>
      <c r="C1542" s="874" t="s">
        <v>190</v>
      </c>
      <c r="D1542" s="867"/>
      <c r="E1542" s="394">
        <f>F1542*G1542*H1542</f>
        <v>0</v>
      </c>
      <c r="F1542" s="395"/>
      <c r="G1542" s="395"/>
      <c r="H1542" s="394">
        <f>H1523</f>
        <v>0</v>
      </c>
      <c r="I1542" s="396">
        <f t="shared" si="560"/>
        <v>0</v>
      </c>
      <c r="J1542" s="397"/>
      <c r="K1542" s="398"/>
      <c r="L1542" s="394">
        <f t="shared" si="561"/>
        <v>0</v>
      </c>
      <c r="M1542" s="399"/>
      <c r="N1542" s="399"/>
      <c r="O1542" s="394">
        <f>O1523</f>
        <v>0</v>
      </c>
      <c r="P1542" s="382"/>
    </row>
    <row r="1543" spans="1:17" ht="18.600000000000001" customHeight="1" x14ac:dyDescent="0.25">
      <c r="A1543" s="451" t="s">
        <v>171</v>
      </c>
      <c r="B1543" s="405" t="s">
        <v>171</v>
      </c>
      <c r="C1543" s="874" t="s">
        <v>191</v>
      </c>
      <c r="D1543" s="867"/>
      <c r="E1543" s="394">
        <f>F1543*G1543*H1543</f>
        <v>0</v>
      </c>
      <c r="F1543" s="395"/>
      <c r="G1543" s="395"/>
      <c r="H1543" s="394">
        <f>H1523</f>
        <v>0</v>
      </c>
      <c r="I1543" s="396">
        <f t="shared" si="560"/>
        <v>0</v>
      </c>
      <c r="J1543" s="397"/>
      <c r="K1543" s="398"/>
      <c r="L1543" s="394">
        <f t="shared" si="561"/>
        <v>0</v>
      </c>
      <c r="M1543" s="399"/>
      <c r="N1543" s="399"/>
      <c r="O1543" s="394">
        <f>O1523</f>
        <v>0</v>
      </c>
      <c r="P1543" s="382"/>
      <c r="Q1543" s="371" t="s">
        <v>256</v>
      </c>
    </row>
    <row r="1544" spans="1:17" ht="18.600000000000001" customHeight="1" x14ac:dyDescent="0.25">
      <c r="A1544" s="451" t="s">
        <v>172</v>
      </c>
      <c r="B1544" s="875" t="s">
        <v>172</v>
      </c>
      <c r="C1544" s="876" t="s">
        <v>178</v>
      </c>
      <c r="D1544" s="877"/>
      <c r="E1544" s="400">
        <f>SUM(E1545:E1547)</f>
        <v>0</v>
      </c>
      <c r="F1544" s="401"/>
      <c r="G1544" s="402"/>
      <c r="H1544" s="402"/>
      <c r="I1544" s="406"/>
      <c r="J1544" s="403"/>
      <c r="K1544" s="404"/>
      <c r="L1544" s="400">
        <f>SUM(L1545:L1547)</f>
        <v>0</v>
      </c>
      <c r="M1544" s="401"/>
      <c r="N1544" s="402"/>
      <c r="O1544" s="402"/>
      <c r="P1544" s="382"/>
    </row>
    <row r="1545" spans="1:17" ht="18.600000000000001" customHeight="1" x14ac:dyDescent="0.25">
      <c r="A1545" s="451"/>
      <c r="B1545" s="875"/>
      <c r="C1545" s="866" t="s">
        <v>192</v>
      </c>
      <c r="D1545" s="867"/>
      <c r="E1545" s="394">
        <f t="shared" ref="E1545:E1547" si="562">F1545*G1545*H1545</f>
        <v>0</v>
      </c>
      <c r="F1545" s="395"/>
      <c r="G1545" s="395"/>
      <c r="H1545" s="394">
        <f>H1523</f>
        <v>0</v>
      </c>
      <c r="I1545" s="396">
        <f t="shared" ref="I1545:I1548" si="563">L1545-E1545</f>
        <v>0</v>
      </c>
      <c r="J1545" s="397"/>
      <c r="K1545" s="398"/>
      <c r="L1545" s="394">
        <f t="shared" ref="L1545:L1548" si="564">M1545*N1545*O1545</f>
        <v>0</v>
      </c>
      <c r="M1545" s="399"/>
      <c r="N1545" s="399"/>
      <c r="O1545" s="394">
        <f>O1523</f>
        <v>0</v>
      </c>
      <c r="P1545" s="382"/>
    </row>
    <row r="1546" spans="1:17" ht="18.600000000000001" customHeight="1" x14ac:dyDescent="0.25">
      <c r="A1546" s="451"/>
      <c r="B1546" s="875"/>
      <c r="C1546" s="866" t="s">
        <v>193</v>
      </c>
      <c r="D1546" s="867"/>
      <c r="E1546" s="394">
        <f t="shared" si="562"/>
        <v>0</v>
      </c>
      <c r="F1546" s="395"/>
      <c r="G1546" s="395"/>
      <c r="H1546" s="394">
        <f>H1523</f>
        <v>0</v>
      </c>
      <c r="I1546" s="396">
        <f t="shared" si="563"/>
        <v>0</v>
      </c>
      <c r="J1546" s="397"/>
      <c r="K1546" s="398"/>
      <c r="L1546" s="394">
        <f t="shared" si="564"/>
        <v>0</v>
      </c>
      <c r="M1546" s="399"/>
      <c r="N1546" s="399"/>
      <c r="O1546" s="394">
        <f>O1523</f>
        <v>0</v>
      </c>
      <c r="P1546" s="382"/>
    </row>
    <row r="1547" spans="1:17" ht="18.600000000000001" customHeight="1" x14ac:dyDescent="0.25">
      <c r="A1547" s="451"/>
      <c r="B1547" s="875"/>
      <c r="C1547" s="866" t="s">
        <v>179</v>
      </c>
      <c r="D1547" s="867"/>
      <c r="E1547" s="394">
        <f t="shared" si="562"/>
        <v>0</v>
      </c>
      <c r="F1547" s="395"/>
      <c r="G1547" s="395"/>
      <c r="H1547" s="394">
        <f>H1523</f>
        <v>0</v>
      </c>
      <c r="I1547" s="396">
        <f t="shared" si="563"/>
        <v>0</v>
      </c>
      <c r="J1547" s="397"/>
      <c r="K1547" s="398"/>
      <c r="L1547" s="394">
        <f t="shared" si="564"/>
        <v>0</v>
      </c>
      <c r="M1547" s="399"/>
      <c r="N1547" s="399"/>
      <c r="O1547" s="394">
        <f>O1523</f>
        <v>0</v>
      </c>
      <c r="P1547" s="382"/>
    </row>
    <row r="1548" spans="1:17" ht="18.600000000000001" customHeight="1" x14ac:dyDescent="0.25">
      <c r="A1548" s="451" t="s">
        <v>173</v>
      </c>
      <c r="B1548" s="405" t="s">
        <v>173</v>
      </c>
      <c r="C1548" s="866" t="s">
        <v>194</v>
      </c>
      <c r="D1548" s="867"/>
      <c r="E1548" s="394">
        <f>F1548*G1548*H1548</f>
        <v>0</v>
      </c>
      <c r="F1548" s="395"/>
      <c r="G1548" s="395"/>
      <c r="H1548" s="394">
        <f>H1523</f>
        <v>0</v>
      </c>
      <c r="I1548" s="396">
        <f t="shared" si="563"/>
        <v>0</v>
      </c>
      <c r="J1548" s="397"/>
      <c r="K1548" s="398"/>
      <c r="L1548" s="394">
        <f t="shared" si="564"/>
        <v>0</v>
      </c>
      <c r="M1548" s="399"/>
      <c r="N1548" s="399"/>
      <c r="O1548" s="394">
        <f>O1523</f>
        <v>0</v>
      </c>
      <c r="P1548" s="382"/>
    </row>
    <row r="1549" spans="1:17" s="415" customFormat="1" ht="18.600000000000001" customHeight="1" x14ac:dyDescent="0.25">
      <c r="B1549" s="868" t="s">
        <v>196</v>
      </c>
      <c r="C1549" s="869"/>
      <c r="D1549" s="870"/>
      <c r="E1549" s="408">
        <f>SUM(E1523,E1524,E1529,E1530,E1534,E1535,E1539,E1540,E1543,E1544,E1548)</f>
        <v>0</v>
      </c>
      <c r="F1549" s="401"/>
      <c r="G1549" s="409"/>
      <c r="H1549" s="410"/>
      <c r="I1549" s="411"/>
      <c r="J1549" s="412"/>
      <c r="K1549" s="413"/>
      <c r="L1549" s="408">
        <f>SUM(L1523,L1524,L1529,L1530,L1534,L1535,L1539,L1540,L1543,L1544,L1548)</f>
        <v>0</v>
      </c>
      <c r="M1549" s="401"/>
      <c r="N1549" s="409"/>
      <c r="O1549" s="410"/>
      <c r="P1549" s="414"/>
    </row>
    <row r="1550" spans="1:17" ht="16.8" customHeight="1" outlineLevel="1" x14ac:dyDescent="0.25">
      <c r="B1550" s="871" t="s">
        <v>264</v>
      </c>
      <c r="C1550" s="872" t="s">
        <v>201</v>
      </c>
      <c r="D1550" s="873"/>
      <c r="E1550" s="416">
        <f t="shared" ref="E1550" si="565">F1550*G1550*H1550</f>
        <v>0</v>
      </c>
      <c r="F1550" s="417"/>
      <c r="G1550" s="417"/>
      <c r="H1550" s="394">
        <f>H1523</f>
        <v>0</v>
      </c>
      <c r="I1550" s="396">
        <f t="shared" ref="I1550:I1552" si="566">L1550-E1550</f>
        <v>0</v>
      </c>
      <c r="J1550" s="397"/>
      <c r="K1550" s="398"/>
      <c r="L1550" s="394">
        <f t="shared" ref="L1550:L1552" si="567">M1550*N1550*O1550</f>
        <v>0</v>
      </c>
      <c r="M1550" s="399"/>
      <c r="N1550" s="399"/>
      <c r="O1550" s="394">
        <f>O1523</f>
        <v>0</v>
      </c>
      <c r="P1550" s="382"/>
    </row>
    <row r="1551" spans="1:17" ht="16.8" customHeight="1" outlineLevel="1" x14ac:dyDescent="0.25">
      <c r="B1551" s="871"/>
      <c r="C1551" s="872" t="s">
        <v>200</v>
      </c>
      <c r="D1551" s="873"/>
      <c r="E1551" s="416">
        <f>F1551*G1551*H1551</f>
        <v>0</v>
      </c>
      <c r="F1551" s="417">
        <v>5000</v>
      </c>
      <c r="G1551" s="417">
        <f>20*2</f>
        <v>40</v>
      </c>
      <c r="H1551" s="394">
        <f>H1523</f>
        <v>0</v>
      </c>
      <c r="I1551" s="396">
        <f t="shared" si="566"/>
        <v>0</v>
      </c>
      <c r="J1551" s="397"/>
      <c r="K1551" s="398"/>
      <c r="L1551" s="394">
        <f t="shared" si="567"/>
        <v>0</v>
      </c>
      <c r="M1551" s="399"/>
      <c r="N1551" s="399"/>
      <c r="O1551" s="394">
        <f>O1523</f>
        <v>0</v>
      </c>
      <c r="P1551" s="382"/>
    </row>
    <row r="1552" spans="1:17" ht="16.8" customHeight="1" outlineLevel="1" x14ac:dyDescent="0.25">
      <c r="B1552" s="871"/>
      <c r="C1552" s="872" t="s">
        <v>197</v>
      </c>
      <c r="D1552" s="873"/>
      <c r="E1552" s="416">
        <f t="shared" ref="E1552" si="568">F1552*G1552*H1552</f>
        <v>0</v>
      </c>
      <c r="F1552" s="417"/>
      <c r="G1552" s="417"/>
      <c r="H1552" s="394">
        <f>H1523</f>
        <v>0</v>
      </c>
      <c r="I1552" s="396">
        <f t="shared" si="566"/>
        <v>0</v>
      </c>
      <c r="J1552" s="397"/>
      <c r="K1552" s="398"/>
      <c r="L1552" s="394">
        <f t="shared" si="567"/>
        <v>0</v>
      </c>
      <c r="M1552" s="399"/>
      <c r="N1552" s="399"/>
      <c r="O1552" s="394">
        <f>O1523</f>
        <v>0</v>
      </c>
      <c r="P1552" s="382"/>
    </row>
    <row r="1553" spans="1:20" s="415" customFormat="1" ht="18.600000000000001" customHeight="1" outlineLevel="1" thickBot="1" x14ac:dyDescent="0.3">
      <c r="B1553" s="860" t="s">
        <v>265</v>
      </c>
      <c r="C1553" s="861"/>
      <c r="D1553" s="862"/>
      <c r="E1553" s="418">
        <f>SUM(E1550:E1552)</f>
        <v>0</v>
      </c>
      <c r="F1553" s="419"/>
      <c r="G1553" s="420"/>
      <c r="H1553" s="421"/>
      <c r="I1553" s="422"/>
      <c r="J1553" s="423"/>
      <c r="K1553" s="424"/>
      <c r="L1553" s="418">
        <f>SUM(L1550:L1552)</f>
        <v>0</v>
      </c>
      <c r="M1553" s="419"/>
      <c r="N1553" s="420"/>
      <c r="O1553" s="421"/>
      <c r="P1553" s="414"/>
    </row>
    <row r="1554" spans="1:20" ht="21" customHeight="1" thickBot="1" x14ac:dyDescent="0.3">
      <c r="B1554" s="863" t="s">
        <v>254</v>
      </c>
      <c r="C1554" s="864"/>
      <c r="D1554" s="865" t="s">
        <v>255</v>
      </c>
      <c r="E1554" s="857"/>
      <c r="F1554" s="857" t="s">
        <v>257</v>
      </c>
      <c r="G1554" s="857"/>
      <c r="H1554" s="857" t="s">
        <v>258</v>
      </c>
      <c r="I1554" s="857"/>
      <c r="J1554" s="857" t="s">
        <v>259</v>
      </c>
      <c r="K1554" s="857"/>
      <c r="L1554" s="858" t="s">
        <v>260</v>
      </c>
      <c r="M1554" s="858"/>
      <c r="N1554" s="858" t="s">
        <v>261</v>
      </c>
      <c r="O1554" s="859"/>
      <c r="P1554" s="382"/>
    </row>
    <row r="1555" spans="1:20" outlineLevel="1" x14ac:dyDescent="0.25">
      <c r="B1555" s="303" t="s">
        <v>266</v>
      </c>
      <c r="E1555" s="425">
        <f>(E1549-E1548)*0.05</f>
        <v>0</v>
      </c>
      <c r="F1555" s="303"/>
      <c r="G1555" s="303"/>
      <c r="H1555" s="426"/>
      <c r="L1555" s="425">
        <f>(L1549-L1548)*0.05</f>
        <v>0</v>
      </c>
      <c r="P1555" s="382"/>
    </row>
    <row r="1556" spans="1:20" outlineLevel="1" x14ac:dyDescent="0.25">
      <c r="B1556" s="303"/>
      <c r="E1556" s="427" t="str">
        <f>IF(E1548&lt;=E1555,"O.K","Review")</f>
        <v>O.K</v>
      </c>
      <c r="F1556" s="303"/>
      <c r="G1556" s="303"/>
      <c r="L1556" s="427" t="str">
        <f>IF(L1548&lt;=L1555,"O.K","Review")</f>
        <v>O.K</v>
      </c>
      <c r="P1556" s="382"/>
    </row>
    <row r="1557" spans="1:20" x14ac:dyDescent="0.25">
      <c r="B1557" s="303"/>
      <c r="E1557" s="427"/>
      <c r="F1557" s="303"/>
      <c r="G1557" s="303"/>
      <c r="L1557" s="427"/>
      <c r="P1557" s="382"/>
    </row>
    <row r="1558" spans="1:20" s="428" customFormat="1" ht="25.5" customHeight="1" outlineLevel="1" x14ac:dyDescent="0.25">
      <c r="B1558" s="429" t="str">
        <f>정부지원금!$B$29</f>
        <v>성명 :                  (서명)</v>
      </c>
      <c r="C1558" s="429"/>
      <c r="E1558" s="429" t="str">
        <f>정부지원금!$E$29</f>
        <v>성명 :                  (서명)</v>
      </c>
      <c r="F1558" s="430"/>
      <c r="H1558" s="429" t="str">
        <f>정부지원금!$G$29</f>
        <v>성명 :                  (서명)</v>
      </c>
      <c r="K1558" s="430" t="str">
        <f>정부지원금!$I$29</f>
        <v>성명 :                  (서명)</v>
      </c>
      <c r="N1558" s="430" t="str">
        <f>정부지원금!$K$29</f>
        <v>성명 :                  (서명)</v>
      </c>
      <c r="P1558" s="382"/>
    </row>
    <row r="1559" spans="1:20" s="428" customFormat="1" ht="25.5" customHeight="1" outlineLevel="1" x14ac:dyDescent="0.25">
      <c r="B1559" s="429" t="str">
        <f>정부지원금!$B$30</f>
        <v>성명 :                  (서명)</v>
      </c>
      <c r="C1559" s="429"/>
      <c r="E1559" s="429" t="str">
        <f>정부지원금!$E$30</f>
        <v>성명 :                  (서명)</v>
      </c>
      <c r="F1559" s="430"/>
      <c r="H1559" s="429" t="str">
        <f>정부지원금!$G$30</f>
        <v>성명 :                  (서명)</v>
      </c>
      <c r="K1559" s="430" t="str">
        <f>정부지원금!$I$30</f>
        <v>성명 :                  (서명)</v>
      </c>
      <c r="N1559" s="430" t="str">
        <f>정부지원금!$K$30</f>
        <v>성명 :                  (서명)</v>
      </c>
      <c r="P1559" s="382"/>
    </row>
    <row r="1561" spans="1:20" ht="43.5" customHeight="1" x14ac:dyDescent="0.25">
      <c r="B1561" s="372" t="s">
        <v>262</v>
      </c>
      <c r="C1561" s="373"/>
      <c r="D1561" s="373"/>
      <c r="E1561" s="373"/>
      <c r="F1561" s="373"/>
      <c r="G1561" s="373"/>
      <c r="H1561" s="373"/>
      <c r="I1561" s="373"/>
      <c r="J1561" s="373"/>
      <c r="K1561" s="373"/>
      <c r="L1561" s="373"/>
      <c r="M1561" s="373"/>
      <c r="N1561" s="373"/>
      <c r="O1561" s="373"/>
      <c r="P1561" s="373"/>
      <c r="Q1561" s="373"/>
      <c r="R1561" s="373"/>
    </row>
    <row r="1562" spans="1:20" ht="21.6" customHeight="1" x14ac:dyDescent="0.25">
      <c r="B1562" s="942" t="str">
        <f>INDEX('훈련비용 조정내역표'!$C$10:$C$60,MATCH(F1564,'훈련비용 조정내역표'!$B$10:$B$60,0),0)</f>
        <v>승인</v>
      </c>
      <c r="C1562" s="942"/>
      <c r="D1562" s="374"/>
      <c r="E1562" s="375"/>
      <c r="F1562" s="375"/>
      <c r="G1562" s="376"/>
      <c r="H1562" s="383" t="s">
        <v>247</v>
      </c>
      <c r="I1562" s="378">
        <f>INDEX('훈련비용 조정내역표'!$G$10:$G$60,MATCH(F1564,'훈련비용 조정내역표'!$B$10:$B$60,0),0)</f>
        <v>0</v>
      </c>
      <c r="J1562" s="383" t="s">
        <v>248</v>
      </c>
      <c r="K1562" s="605">
        <f>INT(IFERROR($J1567/($B1566*$E1566*$B1569),))</f>
        <v>0</v>
      </c>
      <c r="L1562" s="435" t="e">
        <f>K1562/$I1562</f>
        <v>#DIV/0!</v>
      </c>
      <c r="M1562" s="436" t="s">
        <v>249</v>
      </c>
      <c r="N1562" s="605">
        <f>INT(IFERROR($N1567/($D1566*$G1566*$D1569),))</f>
        <v>0</v>
      </c>
      <c r="O1562" s="435" t="e">
        <f>N1562/$I1562</f>
        <v>#DIV/0!</v>
      </c>
      <c r="P1562" s="373"/>
      <c r="Q1562" s="373"/>
      <c r="R1562" s="373"/>
    </row>
    <row r="1563" spans="1:20" ht="21.6" customHeight="1" x14ac:dyDescent="0.25">
      <c r="B1563" s="379" t="s">
        <v>229</v>
      </c>
      <c r="C1563" s="881" t="s">
        <v>230</v>
      </c>
      <c r="D1563" s="881"/>
      <c r="E1563" s="881"/>
      <c r="F1563" s="377" t="s">
        <v>231</v>
      </c>
      <c r="G1563" s="380" t="s">
        <v>233</v>
      </c>
      <c r="H1563" s="943" t="s">
        <v>250</v>
      </c>
      <c r="I1563" s="944"/>
      <c r="J1563" s="944"/>
      <c r="K1563" s="944"/>
      <c r="L1563" s="944"/>
      <c r="M1563" s="944"/>
      <c r="N1563" s="944"/>
      <c r="O1563" s="945"/>
      <c r="P1563" s="373"/>
      <c r="Q1563" s="373"/>
      <c r="R1563" s="373"/>
    </row>
    <row r="1564" spans="1:20" ht="21.6" customHeight="1" thickBot="1" x14ac:dyDescent="0.3">
      <c r="B1564" s="636" t="str">
        <f>일반사항!$E$6</f>
        <v>부산</v>
      </c>
      <c r="C1564" s="937">
        <f>일반사항!$E$7</f>
        <v>0</v>
      </c>
      <c r="D1564" s="937"/>
      <c r="E1564" s="937"/>
      <c r="F1564" s="665">
        <f>'훈련비용 조정내역표'!$B$40</f>
        <v>31</v>
      </c>
      <c r="G1564" s="381">
        <f>INDEX('훈련비용 조정내역표'!$H$10:$H$60,MATCH(F1564,'훈련비용 조정내역표'!$B$10:$B$60,0),0)</f>
        <v>0</v>
      </c>
      <c r="H1564" s="937">
        <f>INDEX('훈련비용 조정내역표'!$D$10:$D$60,MATCH(F1564,'훈련비용 조정내역표'!$B$10:$B$60,0),0)</f>
        <v>0</v>
      </c>
      <c r="I1564" s="937"/>
      <c r="J1564" s="937"/>
      <c r="K1564" s="937"/>
      <c r="L1564" s="434" t="str">
        <f>IF(E1566=G1566,"◯ 적합","◯ 변경")</f>
        <v>◯ 적합</v>
      </c>
      <c r="M1564" s="938">
        <f>INDEX('훈련비용 조정내역표'!$E$10:$E$60,MATCH(F1564,'훈련비용 조정내역표'!$B$10:$B$60,0),0)</f>
        <v>0</v>
      </c>
      <c r="N1564" s="938"/>
      <c r="O1564" s="938"/>
      <c r="P1564" s="373"/>
      <c r="Q1564" s="373"/>
      <c r="R1564" s="373"/>
    </row>
    <row r="1565" spans="1:20" ht="21.6" customHeight="1" thickTop="1" x14ac:dyDescent="0.25">
      <c r="B1565" s="939" t="s">
        <v>106</v>
      </c>
      <c r="C1565" s="939"/>
      <c r="D1565" s="939"/>
      <c r="E1565" s="939" t="s">
        <v>163</v>
      </c>
      <c r="F1565" s="939"/>
      <c r="G1565" s="940"/>
      <c r="H1565" s="941" t="s">
        <v>243</v>
      </c>
      <c r="I1565" s="939"/>
      <c r="J1565" s="939"/>
      <c r="K1565" s="939"/>
      <c r="L1565" s="939" t="s">
        <v>246</v>
      </c>
      <c r="M1565" s="939"/>
      <c r="N1565" s="939"/>
      <c r="O1565" s="939"/>
      <c r="P1565" s="373"/>
      <c r="Q1565" s="373"/>
      <c r="R1565" s="373"/>
      <c r="T1565" s="382"/>
    </row>
    <row r="1566" spans="1:20" ht="21.6" customHeight="1" x14ac:dyDescent="0.25">
      <c r="B1566" s="915">
        <f>INDEX('훈련비용 조정내역표'!$O$10:$O$60,MATCH(F1564,'훈련비용 조정내역표'!$B$10:$B$60,0),0)</f>
        <v>0</v>
      </c>
      <c r="C1566" s="917" t="str">
        <f>IF(B1566=D1566,"◯ 적합","◯ 변경")</f>
        <v>◯ 적합</v>
      </c>
      <c r="D1566" s="918">
        <f>INDEX('훈련비용 조정내역표'!$Y$10:$Y$60,MATCH(F1564,'훈련비용 조정내역표'!$B$10:$B$60,0),0)</f>
        <v>0</v>
      </c>
      <c r="E1566" s="915">
        <f>INDEX('훈련비용 조정내역표'!$N$10:$N$60,MATCH(F1564,'훈련비용 조정내역표'!$B$10:$B$60,0),0)</f>
        <v>0</v>
      </c>
      <c r="F1566" s="917" t="str">
        <f>IF(E1566=G1566,"◯ 적합","◯ 변경")</f>
        <v>◯ 적합</v>
      </c>
      <c r="G1566" s="921">
        <f>INDEX('훈련비용 조정내역표'!$X$10:$X$60,MATCH(F1564,'훈련비용 조정내역표'!$B$10:$B$60,0),0)</f>
        <v>0</v>
      </c>
      <c r="H1566" s="934" t="s">
        <v>36</v>
      </c>
      <c r="I1566" s="926"/>
      <c r="J1566" s="935">
        <f>J1567+J1568+J1569+J1570</f>
        <v>0</v>
      </c>
      <c r="K1566" s="935"/>
      <c r="L1566" s="926" t="s">
        <v>36</v>
      </c>
      <c r="M1566" s="926"/>
      <c r="N1566" s="935">
        <f>N1567+N1568+N1569+N1570</f>
        <v>0</v>
      </c>
      <c r="O1566" s="935"/>
      <c r="P1566" s="373"/>
      <c r="Q1566" s="373"/>
      <c r="R1566" s="373"/>
      <c r="T1566" s="382"/>
    </row>
    <row r="1567" spans="1:20" ht="21.6" customHeight="1" x14ac:dyDescent="0.25">
      <c r="A1567" s="371" t="str">
        <f>F1564&amp;"훈련비금액"</f>
        <v>31훈련비금액</v>
      </c>
      <c r="B1567" s="915"/>
      <c r="C1567" s="917"/>
      <c r="D1567" s="918"/>
      <c r="E1567" s="915"/>
      <c r="F1567" s="917"/>
      <c r="G1567" s="921"/>
      <c r="H1567" s="929" t="s">
        <v>263</v>
      </c>
      <c r="I1567" s="932"/>
      <c r="J1567" s="936">
        <f>E1601</f>
        <v>0</v>
      </c>
      <c r="K1567" s="936"/>
      <c r="L1567" s="932" t="s">
        <v>263</v>
      </c>
      <c r="M1567" s="932"/>
      <c r="N1567" s="936">
        <f>L1601</f>
        <v>0</v>
      </c>
      <c r="O1567" s="936"/>
      <c r="P1567" s="373"/>
      <c r="Q1567" s="373"/>
      <c r="R1567" s="373"/>
      <c r="T1567" s="382"/>
    </row>
    <row r="1568" spans="1:20" ht="21.6" customHeight="1" x14ac:dyDescent="0.25">
      <c r="A1568" s="371" t="str">
        <f>F1564&amp;"숙식비"</f>
        <v>31숙식비</v>
      </c>
      <c r="B1568" s="926" t="s">
        <v>236</v>
      </c>
      <c r="C1568" s="926"/>
      <c r="D1568" s="926"/>
      <c r="E1568" s="926" t="s">
        <v>237</v>
      </c>
      <c r="F1568" s="926"/>
      <c r="G1568" s="927"/>
      <c r="H1568" s="928" t="s">
        <v>342</v>
      </c>
      <c r="I1568" s="384" t="s">
        <v>244</v>
      </c>
      <c r="J1568" s="923">
        <f>E1602</f>
        <v>0</v>
      </c>
      <c r="K1568" s="923"/>
      <c r="L1568" s="931" t="s">
        <v>342</v>
      </c>
      <c r="M1568" s="384" t="s">
        <v>244</v>
      </c>
      <c r="N1568" s="914">
        <f>L1602</f>
        <v>0</v>
      </c>
      <c r="O1568" s="914"/>
      <c r="P1568" s="373"/>
      <c r="Q1568" s="373"/>
      <c r="R1568" s="373"/>
      <c r="T1568" s="382"/>
    </row>
    <row r="1569" spans="1:20" ht="21.6" customHeight="1" x14ac:dyDescent="0.25">
      <c r="A1569" s="371" t="str">
        <f>F1564&amp;"식비"</f>
        <v>31식비</v>
      </c>
      <c r="B1569" s="915">
        <f>INDEX('훈련비용 조정내역표'!$M$10:$M$60,MATCH(F1564,'훈련비용 조정내역표'!$B$10:$B$60,0),0)</f>
        <v>0</v>
      </c>
      <c r="C1569" s="917" t="str">
        <f>IF(B1569=D1569,"◯ 적합","◯ 변경")</f>
        <v>◯ 적합</v>
      </c>
      <c r="D1569" s="918">
        <f>INDEX('훈련비용 조정내역표'!$W$10:$W$60,MATCH(F1564,'훈련비용 조정내역표'!$B$10:$B$60,0),0)</f>
        <v>0</v>
      </c>
      <c r="E1569" s="920">
        <f>INDEX('훈련비용 조정내역표'!$J$10:$J$60,MATCH(F1564,'훈련비용 조정내역표'!$B$10:$B$60,0),0)</f>
        <v>0</v>
      </c>
      <c r="F1569" s="917" t="str">
        <f>IF(E1569=G1569,"◯ 적합","◯ 변경")</f>
        <v>◯ 적합</v>
      </c>
      <c r="G1569" s="921">
        <f>INDEX('훈련비용 조정내역표'!$K$10:$K$60,MATCH(F1564,'훈련비용 조정내역표'!$B$10:$B$60,0),0)</f>
        <v>0</v>
      </c>
      <c r="H1569" s="929"/>
      <c r="I1569" s="384" t="s">
        <v>199</v>
      </c>
      <c r="J1569" s="923">
        <f>E1603</f>
        <v>0</v>
      </c>
      <c r="K1569" s="923"/>
      <c r="L1569" s="932"/>
      <c r="M1569" s="384" t="s">
        <v>199</v>
      </c>
      <c r="N1569" s="914">
        <f>L1603</f>
        <v>0</v>
      </c>
      <c r="O1569" s="914"/>
      <c r="P1569" s="373"/>
      <c r="Q1569" s="373"/>
      <c r="R1569" s="373"/>
      <c r="T1569" s="382"/>
    </row>
    <row r="1570" spans="1:20" ht="21.6" customHeight="1" thickBot="1" x14ac:dyDescent="0.3">
      <c r="A1570" s="371" t="str">
        <f>F1564&amp;"수당 등"</f>
        <v>31수당 등</v>
      </c>
      <c r="B1570" s="916"/>
      <c r="C1570" s="917"/>
      <c r="D1570" s="919"/>
      <c r="E1570" s="916"/>
      <c r="F1570" s="917"/>
      <c r="G1570" s="922"/>
      <c r="H1570" s="930"/>
      <c r="I1570" s="385" t="s">
        <v>245</v>
      </c>
      <c r="J1570" s="924">
        <f>E1604</f>
        <v>0</v>
      </c>
      <c r="K1570" s="924"/>
      <c r="L1570" s="933"/>
      <c r="M1570" s="385" t="s">
        <v>245</v>
      </c>
      <c r="N1570" s="925">
        <f>L1604</f>
        <v>0</v>
      </c>
      <c r="O1570" s="925"/>
      <c r="P1570" s="373"/>
      <c r="Q1570" s="373"/>
      <c r="R1570" s="373"/>
      <c r="T1570" s="382"/>
    </row>
    <row r="1571" spans="1:20" ht="21.6" customHeight="1" thickTop="1" thickBot="1" x14ac:dyDescent="0.3">
      <c r="B1571" s="883" t="s">
        <v>238</v>
      </c>
      <c r="C1571" s="883"/>
      <c r="D1571" s="386">
        <f>INDEX('훈련비용 조정내역표'!$L$10:$L$60,MATCH(F1564,'훈련비용 조정내역표'!$B$10:$B$60,0),0)</f>
        <v>0</v>
      </c>
      <c r="E1571" s="883" t="s">
        <v>239</v>
      </c>
      <c r="F1571" s="883"/>
      <c r="G1571" s="387">
        <f>INDEX('훈련비용 조정내역표'!$V$10:$V$60,MATCH(F1564,'훈련비용 조정내역표'!$B$10:$B$60,0),0)</f>
        <v>0</v>
      </c>
      <c r="H1571" s="884" t="s">
        <v>240</v>
      </c>
      <c r="I1571" s="884"/>
      <c r="J1571" s="388" t="s">
        <v>241</v>
      </c>
      <c r="K1571" s="389"/>
      <c r="L1571" s="388" t="s">
        <v>242</v>
      </c>
      <c r="M1571" s="390"/>
      <c r="N1571" s="885"/>
      <c r="O1571" s="885"/>
      <c r="P1571" s="373"/>
      <c r="Q1571" s="373"/>
      <c r="R1571" s="373"/>
      <c r="T1571" s="382"/>
    </row>
    <row r="1572" spans="1:20" ht="21.6" customHeight="1" thickTop="1" x14ac:dyDescent="0.25">
      <c r="B1572" s="886" t="s">
        <v>174</v>
      </c>
      <c r="C1572" s="889" t="s">
        <v>175</v>
      </c>
      <c r="D1572" s="890"/>
      <c r="E1572" s="895" t="s">
        <v>251</v>
      </c>
      <c r="F1572" s="896"/>
      <c r="G1572" s="896"/>
      <c r="H1572" s="896"/>
      <c r="I1572" s="897" t="s">
        <v>252</v>
      </c>
      <c r="J1572" s="898"/>
      <c r="K1572" s="899"/>
      <c r="L1572" s="906" t="s">
        <v>253</v>
      </c>
      <c r="M1572" s="907"/>
      <c r="N1572" s="907"/>
      <c r="O1572" s="908"/>
      <c r="P1572" s="382"/>
    </row>
    <row r="1573" spans="1:20" ht="21.6" customHeight="1" x14ac:dyDescent="0.25">
      <c r="B1573" s="887"/>
      <c r="C1573" s="891"/>
      <c r="D1573" s="892"/>
      <c r="E1573" s="909" t="s">
        <v>176</v>
      </c>
      <c r="F1573" s="911" t="s">
        <v>177</v>
      </c>
      <c r="G1573" s="912"/>
      <c r="H1573" s="912"/>
      <c r="I1573" s="900"/>
      <c r="J1573" s="901"/>
      <c r="K1573" s="902"/>
      <c r="L1573" s="909" t="s">
        <v>176</v>
      </c>
      <c r="M1573" s="911" t="s">
        <v>177</v>
      </c>
      <c r="N1573" s="912"/>
      <c r="O1573" s="913"/>
      <c r="P1573" s="382"/>
    </row>
    <row r="1574" spans="1:20" ht="21.6" customHeight="1" x14ac:dyDescent="0.25">
      <c r="B1574" s="888"/>
      <c r="C1574" s="893"/>
      <c r="D1574" s="894"/>
      <c r="E1574" s="910"/>
      <c r="F1574" s="392" t="s">
        <v>134</v>
      </c>
      <c r="G1574" s="392" t="s">
        <v>195</v>
      </c>
      <c r="H1574" s="391" t="s">
        <v>136</v>
      </c>
      <c r="I1574" s="903"/>
      <c r="J1574" s="904"/>
      <c r="K1574" s="905"/>
      <c r="L1574" s="910"/>
      <c r="M1574" s="392" t="s">
        <v>134</v>
      </c>
      <c r="N1574" s="392" t="s">
        <v>195</v>
      </c>
      <c r="O1574" s="392" t="s">
        <v>136</v>
      </c>
      <c r="P1574" s="382"/>
    </row>
    <row r="1575" spans="1:20" ht="18.600000000000001" customHeight="1" x14ac:dyDescent="0.25">
      <c r="A1575" s="451" t="s">
        <v>114</v>
      </c>
      <c r="B1575" s="393" t="s">
        <v>114</v>
      </c>
      <c r="C1575" s="880" t="s">
        <v>180</v>
      </c>
      <c r="D1575" s="878"/>
      <c r="E1575" s="394">
        <f>F1575*G1575*H1575</f>
        <v>0</v>
      </c>
      <c r="F1575" s="395"/>
      <c r="G1575" s="395"/>
      <c r="H1575" s="394">
        <f>B1566</f>
        <v>0</v>
      </c>
      <c r="I1575" s="396">
        <f>L1575-E1575</f>
        <v>0</v>
      </c>
      <c r="J1575" s="397"/>
      <c r="K1575" s="398"/>
      <c r="L1575" s="394">
        <f>M1575*N1575*O1575</f>
        <v>0</v>
      </c>
      <c r="M1575" s="399"/>
      <c r="N1575" s="399"/>
      <c r="O1575" s="394">
        <f>D1566</f>
        <v>0</v>
      </c>
      <c r="P1575" s="382"/>
    </row>
    <row r="1576" spans="1:20" ht="18.600000000000001" customHeight="1" x14ac:dyDescent="0.25">
      <c r="A1576" s="451" t="s">
        <v>164</v>
      </c>
      <c r="B1576" s="881" t="s">
        <v>164</v>
      </c>
      <c r="C1576" s="876" t="s">
        <v>178</v>
      </c>
      <c r="D1576" s="877"/>
      <c r="E1576" s="400">
        <f>SUM(E1577:E1580)</f>
        <v>0</v>
      </c>
      <c r="F1576" s="401"/>
      <c r="G1576" s="402"/>
      <c r="H1576" s="402"/>
      <c r="I1576" s="396"/>
      <c r="J1576" s="403"/>
      <c r="K1576" s="404"/>
      <c r="L1576" s="400">
        <f>SUM(L1577:L1580)</f>
        <v>0</v>
      </c>
      <c r="M1576" s="401"/>
      <c r="N1576" s="402"/>
      <c r="O1576" s="402"/>
      <c r="P1576" s="382"/>
    </row>
    <row r="1577" spans="1:20" ht="18.600000000000001" customHeight="1" x14ac:dyDescent="0.25">
      <c r="A1577" s="451"/>
      <c r="B1577" s="881"/>
      <c r="C1577" s="874" t="s">
        <v>181</v>
      </c>
      <c r="D1577" s="882"/>
      <c r="E1577" s="394">
        <f t="shared" ref="E1577:E1580" si="569">F1577*G1577*H1577</f>
        <v>0</v>
      </c>
      <c r="F1577" s="395"/>
      <c r="G1577" s="395"/>
      <c r="H1577" s="394">
        <f>H1575</f>
        <v>0</v>
      </c>
      <c r="I1577" s="396">
        <f t="shared" ref="I1577:I1581" si="570">L1577-E1577</f>
        <v>0</v>
      </c>
      <c r="J1577" s="397"/>
      <c r="K1577" s="398"/>
      <c r="L1577" s="394">
        <f t="shared" ref="L1577:L1581" si="571">M1577*N1577*O1577</f>
        <v>0</v>
      </c>
      <c r="M1577" s="399"/>
      <c r="N1577" s="399"/>
      <c r="O1577" s="394">
        <f>O1575</f>
        <v>0</v>
      </c>
      <c r="P1577" s="382"/>
    </row>
    <row r="1578" spans="1:20" ht="18.600000000000001" customHeight="1" x14ac:dyDescent="0.25">
      <c r="A1578" s="451"/>
      <c r="B1578" s="881"/>
      <c r="C1578" s="874" t="s">
        <v>181</v>
      </c>
      <c r="D1578" s="882"/>
      <c r="E1578" s="394">
        <f t="shared" si="569"/>
        <v>0</v>
      </c>
      <c r="F1578" s="395"/>
      <c r="G1578" s="395"/>
      <c r="H1578" s="394">
        <f>H1575</f>
        <v>0</v>
      </c>
      <c r="I1578" s="396">
        <f t="shared" si="570"/>
        <v>0</v>
      </c>
      <c r="J1578" s="397"/>
      <c r="K1578" s="398"/>
      <c r="L1578" s="394">
        <f t="shared" si="571"/>
        <v>0</v>
      </c>
      <c r="M1578" s="399"/>
      <c r="N1578" s="399"/>
      <c r="O1578" s="394">
        <f>O1575</f>
        <v>0</v>
      </c>
      <c r="P1578" s="382"/>
    </row>
    <row r="1579" spans="1:20" ht="18.600000000000001" customHeight="1" x14ac:dyDescent="0.25">
      <c r="A1579" s="451"/>
      <c r="B1579" s="881"/>
      <c r="C1579" s="874" t="s">
        <v>182</v>
      </c>
      <c r="D1579" s="867"/>
      <c r="E1579" s="394">
        <f t="shared" si="569"/>
        <v>0</v>
      </c>
      <c r="F1579" s="395"/>
      <c r="G1579" s="395"/>
      <c r="H1579" s="394">
        <f>H1575</f>
        <v>0</v>
      </c>
      <c r="I1579" s="396">
        <f t="shared" si="570"/>
        <v>0</v>
      </c>
      <c r="J1579" s="397"/>
      <c r="K1579" s="398"/>
      <c r="L1579" s="394">
        <f t="shared" si="571"/>
        <v>0</v>
      </c>
      <c r="M1579" s="399"/>
      <c r="N1579" s="399"/>
      <c r="O1579" s="394">
        <f>O1575</f>
        <v>0</v>
      </c>
      <c r="P1579" s="382"/>
    </row>
    <row r="1580" spans="1:20" ht="18.600000000000001" customHeight="1" x14ac:dyDescent="0.25">
      <c r="A1580" s="451"/>
      <c r="B1580" s="881"/>
      <c r="C1580" s="874" t="s">
        <v>182</v>
      </c>
      <c r="D1580" s="867"/>
      <c r="E1580" s="394">
        <f t="shared" si="569"/>
        <v>0</v>
      </c>
      <c r="F1580" s="395"/>
      <c r="G1580" s="395"/>
      <c r="H1580" s="394">
        <f>H1575</f>
        <v>0</v>
      </c>
      <c r="I1580" s="396">
        <f t="shared" si="570"/>
        <v>0</v>
      </c>
      <c r="J1580" s="397"/>
      <c r="K1580" s="398"/>
      <c r="L1580" s="394">
        <f t="shared" si="571"/>
        <v>0</v>
      </c>
      <c r="M1580" s="399"/>
      <c r="N1580" s="399"/>
      <c r="O1580" s="394">
        <f>O1575</f>
        <v>0</v>
      </c>
      <c r="P1580" s="382"/>
    </row>
    <row r="1581" spans="1:20" ht="18.600000000000001" customHeight="1" x14ac:dyDescent="0.25">
      <c r="A1581" s="451" t="s">
        <v>165</v>
      </c>
      <c r="B1581" s="405" t="s">
        <v>165</v>
      </c>
      <c r="C1581" s="874" t="s">
        <v>183</v>
      </c>
      <c r="D1581" s="867"/>
      <c r="E1581" s="394">
        <f>F1581*G1581*H1581</f>
        <v>0</v>
      </c>
      <c r="F1581" s="395"/>
      <c r="G1581" s="395"/>
      <c r="H1581" s="394">
        <f>H1575</f>
        <v>0</v>
      </c>
      <c r="I1581" s="396">
        <f t="shared" si="570"/>
        <v>0</v>
      </c>
      <c r="J1581" s="397"/>
      <c r="K1581" s="398"/>
      <c r="L1581" s="394">
        <f t="shared" si="571"/>
        <v>0</v>
      </c>
      <c r="M1581" s="399"/>
      <c r="N1581" s="399"/>
      <c r="O1581" s="394">
        <f>O1575</f>
        <v>0</v>
      </c>
      <c r="P1581" s="382"/>
    </row>
    <row r="1582" spans="1:20" ht="18.600000000000001" customHeight="1" x14ac:dyDescent="0.25">
      <c r="A1582" s="451" t="s">
        <v>166</v>
      </c>
      <c r="B1582" s="875" t="s">
        <v>166</v>
      </c>
      <c r="C1582" s="876" t="s">
        <v>178</v>
      </c>
      <c r="D1582" s="877"/>
      <c r="E1582" s="400">
        <f>SUM(E1583:E1585)</f>
        <v>0</v>
      </c>
      <c r="F1582" s="401"/>
      <c r="G1582" s="402"/>
      <c r="H1582" s="402"/>
      <c r="I1582" s="406"/>
      <c r="J1582" s="403"/>
      <c r="K1582" s="404"/>
      <c r="L1582" s="400">
        <f>SUM(L1583:L1585)</f>
        <v>0</v>
      </c>
      <c r="M1582" s="401"/>
      <c r="N1582" s="402"/>
      <c r="O1582" s="402"/>
      <c r="P1582" s="382"/>
    </row>
    <row r="1583" spans="1:20" ht="18.600000000000001" customHeight="1" x14ac:dyDescent="0.25">
      <c r="A1583" s="451"/>
      <c r="B1583" s="879"/>
      <c r="C1583" s="866" t="s">
        <v>184</v>
      </c>
      <c r="D1583" s="867"/>
      <c r="E1583" s="394">
        <f>F1583*G1583*H1583</f>
        <v>0</v>
      </c>
      <c r="F1583" s="395"/>
      <c r="G1583" s="395"/>
      <c r="H1583" s="394">
        <f>H1575</f>
        <v>0</v>
      </c>
      <c r="I1583" s="396">
        <f t="shared" ref="I1583:I1586" si="572">L1583-E1583</f>
        <v>0</v>
      </c>
      <c r="J1583" s="397"/>
      <c r="K1583" s="398"/>
      <c r="L1583" s="394">
        <f t="shared" ref="L1583:L1586" si="573">M1583*N1583*O1583</f>
        <v>0</v>
      </c>
      <c r="M1583" s="399"/>
      <c r="N1583" s="399"/>
      <c r="O1583" s="394">
        <f>O1575</f>
        <v>0</v>
      </c>
      <c r="P1583" s="382"/>
    </row>
    <row r="1584" spans="1:20" ht="18.600000000000001" customHeight="1" x14ac:dyDescent="0.25">
      <c r="A1584" s="451"/>
      <c r="B1584" s="879"/>
      <c r="C1584" s="866" t="s">
        <v>185</v>
      </c>
      <c r="D1584" s="867"/>
      <c r="E1584" s="394">
        <f t="shared" ref="E1584:E1585" si="574">F1584*G1584*H1584</f>
        <v>0</v>
      </c>
      <c r="F1584" s="395"/>
      <c r="G1584" s="395"/>
      <c r="H1584" s="394">
        <f>H1575</f>
        <v>0</v>
      </c>
      <c r="I1584" s="396">
        <f t="shared" si="572"/>
        <v>0</v>
      </c>
      <c r="J1584" s="397"/>
      <c r="K1584" s="398"/>
      <c r="L1584" s="394">
        <f t="shared" si="573"/>
        <v>0</v>
      </c>
      <c r="M1584" s="399"/>
      <c r="N1584" s="399"/>
      <c r="O1584" s="394">
        <f>O1575</f>
        <v>0</v>
      </c>
      <c r="P1584" s="382"/>
    </row>
    <row r="1585" spans="1:17" ht="18.600000000000001" customHeight="1" x14ac:dyDescent="0.25">
      <c r="A1585" s="451"/>
      <c r="B1585" s="879"/>
      <c r="C1585" s="866" t="s">
        <v>179</v>
      </c>
      <c r="D1585" s="867"/>
      <c r="E1585" s="394">
        <f t="shared" si="574"/>
        <v>0</v>
      </c>
      <c r="F1585" s="395"/>
      <c r="G1585" s="395"/>
      <c r="H1585" s="394">
        <f>H1575</f>
        <v>0</v>
      </c>
      <c r="I1585" s="396">
        <f t="shared" si="572"/>
        <v>0</v>
      </c>
      <c r="J1585" s="397"/>
      <c r="K1585" s="398"/>
      <c r="L1585" s="394">
        <f t="shared" si="573"/>
        <v>0</v>
      </c>
      <c r="M1585" s="399"/>
      <c r="N1585" s="399"/>
      <c r="O1585" s="394">
        <f>O1575</f>
        <v>0</v>
      </c>
      <c r="P1585" s="382"/>
    </row>
    <row r="1586" spans="1:17" ht="18.600000000000001" customHeight="1" x14ac:dyDescent="0.25">
      <c r="A1586" s="451" t="s">
        <v>167</v>
      </c>
      <c r="B1586" s="407" t="s">
        <v>167</v>
      </c>
      <c r="C1586" s="874" t="s">
        <v>186</v>
      </c>
      <c r="D1586" s="867"/>
      <c r="E1586" s="394">
        <f>F1586*G1586*H1586</f>
        <v>0</v>
      </c>
      <c r="F1586" s="395"/>
      <c r="G1586" s="395"/>
      <c r="H1586" s="394">
        <f>H1575</f>
        <v>0</v>
      </c>
      <c r="I1586" s="396">
        <f t="shared" si="572"/>
        <v>0</v>
      </c>
      <c r="J1586" s="397"/>
      <c r="K1586" s="398"/>
      <c r="L1586" s="394">
        <f t="shared" si="573"/>
        <v>0</v>
      </c>
      <c r="M1586" s="399"/>
      <c r="N1586" s="399"/>
      <c r="O1586" s="394">
        <f>O1575</f>
        <v>0</v>
      </c>
      <c r="P1586" s="382"/>
    </row>
    <row r="1587" spans="1:17" ht="18.600000000000001" customHeight="1" x14ac:dyDescent="0.25">
      <c r="A1587" s="451" t="s">
        <v>168</v>
      </c>
      <c r="B1587" s="875" t="s">
        <v>168</v>
      </c>
      <c r="C1587" s="876" t="s">
        <v>178</v>
      </c>
      <c r="D1587" s="877"/>
      <c r="E1587" s="400">
        <f>SUM(E1588:E1590)</f>
        <v>0</v>
      </c>
      <c r="F1587" s="401"/>
      <c r="G1587" s="402"/>
      <c r="H1587" s="402"/>
      <c r="I1587" s="406"/>
      <c r="J1587" s="403"/>
      <c r="K1587" s="404"/>
      <c r="L1587" s="400">
        <f>SUM(L1588:L1590)</f>
        <v>0</v>
      </c>
      <c r="M1587" s="401"/>
      <c r="N1587" s="402"/>
      <c r="O1587" s="402"/>
      <c r="P1587" s="382"/>
    </row>
    <row r="1588" spans="1:17" ht="18.600000000000001" customHeight="1" x14ac:dyDescent="0.25">
      <c r="A1588" s="451"/>
      <c r="B1588" s="875"/>
      <c r="C1588" s="866" t="s">
        <v>187</v>
      </c>
      <c r="D1588" s="867"/>
      <c r="E1588" s="394">
        <f t="shared" ref="E1588:E1590" si="575">F1588*G1588*H1588</f>
        <v>0</v>
      </c>
      <c r="F1588" s="395"/>
      <c r="G1588" s="395"/>
      <c r="H1588" s="394">
        <f>H1575</f>
        <v>0</v>
      </c>
      <c r="I1588" s="396">
        <f t="shared" ref="I1588:I1591" si="576">L1588-E1588</f>
        <v>0</v>
      </c>
      <c r="J1588" s="397"/>
      <c r="K1588" s="398"/>
      <c r="L1588" s="394">
        <f t="shared" ref="L1588:L1591" si="577">M1588*N1588*O1588</f>
        <v>0</v>
      </c>
      <c r="M1588" s="399"/>
      <c r="N1588" s="399"/>
      <c r="O1588" s="394">
        <f>O1575</f>
        <v>0</v>
      </c>
      <c r="P1588" s="382"/>
    </row>
    <row r="1589" spans="1:17" ht="18.600000000000001" customHeight="1" x14ac:dyDescent="0.25">
      <c r="A1589" s="451"/>
      <c r="B1589" s="875"/>
      <c r="C1589" s="866" t="s">
        <v>188</v>
      </c>
      <c r="D1589" s="867"/>
      <c r="E1589" s="394">
        <f t="shared" si="575"/>
        <v>0</v>
      </c>
      <c r="F1589" s="395"/>
      <c r="G1589" s="395"/>
      <c r="H1589" s="394">
        <f>H1575</f>
        <v>0</v>
      </c>
      <c r="I1589" s="396">
        <f t="shared" si="576"/>
        <v>0</v>
      </c>
      <c r="J1589" s="397"/>
      <c r="K1589" s="398"/>
      <c r="L1589" s="394">
        <f t="shared" si="577"/>
        <v>0</v>
      </c>
      <c r="M1589" s="399"/>
      <c r="N1589" s="399"/>
      <c r="O1589" s="394">
        <f>O1575</f>
        <v>0</v>
      </c>
      <c r="P1589" s="382"/>
    </row>
    <row r="1590" spans="1:17" ht="18.600000000000001" customHeight="1" x14ac:dyDescent="0.25">
      <c r="A1590" s="451"/>
      <c r="B1590" s="875"/>
      <c r="C1590" s="866" t="s">
        <v>179</v>
      </c>
      <c r="D1590" s="867"/>
      <c r="E1590" s="394">
        <f t="shared" si="575"/>
        <v>0</v>
      </c>
      <c r="F1590" s="395"/>
      <c r="G1590" s="395"/>
      <c r="H1590" s="394">
        <f>H1575</f>
        <v>0</v>
      </c>
      <c r="I1590" s="396">
        <f t="shared" si="576"/>
        <v>0</v>
      </c>
      <c r="J1590" s="397"/>
      <c r="K1590" s="398"/>
      <c r="L1590" s="394">
        <f t="shared" si="577"/>
        <v>0</v>
      </c>
      <c r="M1590" s="399"/>
      <c r="N1590" s="399"/>
      <c r="O1590" s="394">
        <f>O1575</f>
        <v>0</v>
      </c>
      <c r="P1590" s="382"/>
    </row>
    <row r="1591" spans="1:17" ht="18.600000000000001" customHeight="1" x14ac:dyDescent="0.25">
      <c r="A1591" s="451" t="s">
        <v>169</v>
      </c>
      <c r="B1591" s="405" t="s">
        <v>169</v>
      </c>
      <c r="C1591" s="874" t="s">
        <v>189</v>
      </c>
      <c r="D1591" s="867"/>
      <c r="E1591" s="394">
        <f>F1591*G1591*H1591</f>
        <v>0</v>
      </c>
      <c r="F1591" s="395"/>
      <c r="G1591" s="395"/>
      <c r="H1591" s="394">
        <f>H1575</f>
        <v>0</v>
      </c>
      <c r="I1591" s="396">
        <f t="shared" si="576"/>
        <v>0</v>
      </c>
      <c r="J1591" s="397"/>
      <c r="K1591" s="398"/>
      <c r="L1591" s="394">
        <f t="shared" si="577"/>
        <v>0</v>
      </c>
      <c r="M1591" s="399"/>
      <c r="N1591" s="399"/>
      <c r="O1591" s="394">
        <f>O1575</f>
        <v>0</v>
      </c>
      <c r="P1591" s="382"/>
    </row>
    <row r="1592" spans="1:17" ht="18.600000000000001" customHeight="1" x14ac:dyDescent="0.25">
      <c r="A1592" s="451" t="s">
        <v>170</v>
      </c>
      <c r="B1592" s="875" t="s">
        <v>170</v>
      </c>
      <c r="C1592" s="876" t="s">
        <v>178</v>
      </c>
      <c r="D1592" s="877"/>
      <c r="E1592" s="400">
        <f>SUM(E1593:E1594)</f>
        <v>0</v>
      </c>
      <c r="F1592" s="401"/>
      <c r="G1592" s="402"/>
      <c r="H1592" s="402"/>
      <c r="I1592" s="406"/>
      <c r="J1592" s="403"/>
      <c r="K1592" s="404"/>
      <c r="L1592" s="400">
        <f>SUM(L1593:L1594)</f>
        <v>0</v>
      </c>
      <c r="M1592" s="401"/>
      <c r="N1592" s="402"/>
      <c r="O1592" s="402"/>
      <c r="P1592" s="382"/>
    </row>
    <row r="1593" spans="1:17" ht="18.600000000000001" customHeight="1" x14ac:dyDescent="0.25">
      <c r="A1593" s="451"/>
      <c r="B1593" s="878"/>
      <c r="C1593" s="874" t="s">
        <v>170</v>
      </c>
      <c r="D1593" s="867"/>
      <c r="E1593" s="394">
        <f t="shared" ref="E1593" si="578">F1593*G1593*H1593</f>
        <v>0</v>
      </c>
      <c r="F1593" s="395"/>
      <c r="G1593" s="395"/>
      <c r="H1593" s="394">
        <f>H1575</f>
        <v>0</v>
      </c>
      <c r="I1593" s="396">
        <f t="shared" ref="I1593:I1595" si="579">L1593-E1593</f>
        <v>0</v>
      </c>
      <c r="J1593" s="397"/>
      <c r="K1593" s="398"/>
      <c r="L1593" s="394">
        <f t="shared" ref="L1593:L1595" si="580">M1593*N1593*O1593</f>
        <v>0</v>
      </c>
      <c r="M1593" s="399"/>
      <c r="N1593" s="399"/>
      <c r="O1593" s="394">
        <f>O1575</f>
        <v>0</v>
      </c>
      <c r="P1593" s="382"/>
    </row>
    <row r="1594" spans="1:17" ht="18.600000000000001" customHeight="1" x14ac:dyDescent="0.25">
      <c r="A1594" s="451"/>
      <c r="B1594" s="878"/>
      <c r="C1594" s="874" t="s">
        <v>190</v>
      </c>
      <c r="D1594" s="867"/>
      <c r="E1594" s="394">
        <f>F1594*G1594*H1594</f>
        <v>0</v>
      </c>
      <c r="F1594" s="395"/>
      <c r="G1594" s="395"/>
      <c r="H1594" s="394">
        <f>H1575</f>
        <v>0</v>
      </c>
      <c r="I1594" s="396">
        <f t="shared" si="579"/>
        <v>0</v>
      </c>
      <c r="J1594" s="397"/>
      <c r="K1594" s="398"/>
      <c r="L1594" s="394">
        <f t="shared" si="580"/>
        <v>0</v>
      </c>
      <c r="M1594" s="399"/>
      <c r="N1594" s="399"/>
      <c r="O1594" s="394">
        <f>O1575</f>
        <v>0</v>
      </c>
      <c r="P1594" s="382"/>
    </row>
    <row r="1595" spans="1:17" ht="18.600000000000001" customHeight="1" x14ac:dyDescent="0.25">
      <c r="A1595" s="451" t="s">
        <v>171</v>
      </c>
      <c r="B1595" s="405" t="s">
        <v>171</v>
      </c>
      <c r="C1595" s="874" t="s">
        <v>191</v>
      </c>
      <c r="D1595" s="867"/>
      <c r="E1595" s="394">
        <f>F1595*G1595*H1595</f>
        <v>0</v>
      </c>
      <c r="F1595" s="395"/>
      <c r="G1595" s="395"/>
      <c r="H1595" s="394">
        <f>H1575</f>
        <v>0</v>
      </c>
      <c r="I1595" s="396">
        <f t="shared" si="579"/>
        <v>0</v>
      </c>
      <c r="J1595" s="397"/>
      <c r="K1595" s="398"/>
      <c r="L1595" s="394">
        <f t="shared" si="580"/>
        <v>0</v>
      </c>
      <c r="M1595" s="399"/>
      <c r="N1595" s="399"/>
      <c r="O1595" s="394">
        <f>O1575</f>
        <v>0</v>
      </c>
      <c r="P1595" s="382"/>
      <c r="Q1595" s="371" t="s">
        <v>256</v>
      </c>
    </row>
    <row r="1596" spans="1:17" ht="18.600000000000001" customHeight="1" x14ac:dyDescent="0.25">
      <c r="A1596" s="451" t="s">
        <v>172</v>
      </c>
      <c r="B1596" s="875" t="s">
        <v>172</v>
      </c>
      <c r="C1596" s="876" t="s">
        <v>178</v>
      </c>
      <c r="D1596" s="877"/>
      <c r="E1596" s="400">
        <f>SUM(E1597:E1599)</f>
        <v>0</v>
      </c>
      <c r="F1596" s="401"/>
      <c r="G1596" s="402"/>
      <c r="H1596" s="402"/>
      <c r="I1596" s="406"/>
      <c r="J1596" s="403"/>
      <c r="K1596" s="404"/>
      <c r="L1596" s="400">
        <f>SUM(L1597:L1599)</f>
        <v>0</v>
      </c>
      <c r="M1596" s="401"/>
      <c r="N1596" s="402"/>
      <c r="O1596" s="402"/>
      <c r="P1596" s="382"/>
    </row>
    <row r="1597" spans="1:17" ht="18.600000000000001" customHeight="1" x14ac:dyDescent="0.25">
      <c r="A1597" s="451"/>
      <c r="B1597" s="875"/>
      <c r="C1597" s="866" t="s">
        <v>192</v>
      </c>
      <c r="D1597" s="867"/>
      <c r="E1597" s="394">
        <f t="shared" ref="E1597:E1599" si="581">F1597*G1597*H1597</f>
        <v>0</v>
      </c>
      <c r="F1597" s="395"/>
      <c r="G1597" s="395"/>
      <c r="H1597" s="394">
        <f>H1575</f>
        <v>0</v>
      </c>
      <c r="I1597" s="396">
        <f t="shared" ref="I1597:I1600" si="582">L1597-E1597</f>
        <v>0</v>
      </c>
      <c r="J1597" s="397"/>
      <c r="K1597" s="398"/>
      <c r="L1597" s="394">
        <f t="shared" ref="L1597:L1600" si="583">M1597*N1597*O1597</f>
        <v>0</v>
      </c>
      <c r="M1597" s="399"/>
      <c r="N1597" s="399"/>
      <c r="O1597" s="394">
        <f>O1575</f>
        <v>0</v>
      </c>
      <c r="P1597" s="382"/>
    </row>
    <row r="1598" spans="1:17" ht="18.600000000000001" customHeight="1" x14ac:dyDescent="0.25">
      <c r="A1598" s="451"/>
      <c r="B1598" s="875"/>
      <c r="C1598" s="866" t="s">
        <v>193</v>
      </c>
      <c r="D1598" s="867"/>
      <c r="E1598" s="394">
        <f t="shared" si="581"/>
        <v>0</v>
      </c>
      <c r="F1598" s="395"/>
      <c r="G1598" s="395"/>
      <c r="H1598" s="394">
        <f>H1575</f>
        <v>0</v>
      </c>
      <c r="I1598" s="396">
        <f t="shared" si="582"/>
        <v>0</v>
      </c>
      <c r="J1598" s="397"/>
      <c r="K1598" s="398"/>
      <c r="L1598" s="394">
        <f t="shared" si="583"/>
        <v>0</v>
      </c>
      <c r="M1598" s="399"/>
      <c r="N1598" s="399"/>
      <c r="O1598" s="394">
        <f>O1575</f>
        <v>0</v>
      </c>
      <c r="P1598" s="382"/>
    </row>
    <row r="1599" spans="1:17" ht="18.600000000000001" customHeight="1" x14ac:dyDescent="0.25">
      <c r="A1599" s="451"/>
      <c r="B1599" s="875"/>
      <c r="C1599" s="866" t="s">
        <v>179</v>
      </c>
      <c r="D1599" s="867"/>
      <c r="E1599" s="394">
        <f t="shared" si="581"/>
        <v>0</v>
      </c>
      <c r="F1599" s="395"/>
      <c r="G1599" s="395"/>
      <c r="H1599" s="394">
        <f>H1575</f>
        <v>0</v>
      </c>
      <c r="I1599" s="396">
        <f t="shared" si="582"/>
        <v>0</v>
      </c>
      <c r="J1599" s="397"/>
      <c r="K1599" s="398"/>
      <c r="L1599" s="394">
        <f t="shared" si="583"/>
        <v>0</v>
      </c>
      <c r="M1599" s="399"/>
      <c r="N1599" s="399"/>
      <c r="O1599" s="394">
        <f>O1575</f>
        <v>0</v>
      </c>
      <c r="P1599" s="382"/>
    </row>
    <row r="1600" spans="1:17" ht="18.600000000000001" customHeight="1" x14ac:dyDescent="0.25">
      <c r="A1600" s="451" t="s">
        <v>173</v>
      </c>
      <c r="B1600" s="405" t="s">
        <v>173</v>
      </c>
      <c r="C1600" s="866" t="s">
        <v>194</v>
      </c>
      <c r="D1600" s="867"/>
      <c r="E1600" s="394">
        <f>F1600*G1600*H1600</f>
        <v>0</v>
      </c>
      <c r="F1600" s="395"/>
      <c r="G1600" s="395"/>
      <c r="H1600" s="394">
        <f>H1575</f>
        <v>0</v>
      </c>
      <c r="I1600" s="396">
        <f t="shared" si="582"/>
        <v>0</v>
      </c>
      <c r="J1600" s="397"/>
      <c r="K1600" s="398"/>
      <c r="L1600" s="394">
        <f t="shared" si="583"/>
        <v>0</v>
      </c>
      <c r="M1600" s="399"/>
      <c r="N1600" s="399"/>
      <c r="O1600" s="394">
        <f>O1575</f>
        <v>0</v>
      </c>
      <c r="P1600" s="382"/>
    </row>
    <row r="1601" spans="2:18" s="415" customFormat="1" ht="18.600000000000001" customHeight="1" x14ac:dyDescent="0.25">
      <c r="B1601" s="868" t="s">
        <v>196</v>
      </c>
      <c r="C1601" s="869"/>
      <c r="D1601" s="870"/>
      <c r="E1601" s="408">
        <f>SUM(E1575,E1576,E1581,E1582,E1586,E1587,E1591,E1592,E1595,E1596,E1600)</f>
        <v>0</v>
      </c>
      <c r="F1601" s="401"/>
      <c r="G1601" s="409"/>
      <c r="H1601" s="410"/>
      <c r="I1601" s="411"/>
      <c r="J1601" s="412"/>
      <c r="K1601" s="413"/>
      <c r="L1601" s="408">
        <f>SUM(L1575,L1576,L1581,L1582,L1586,L1587,L1591,L1592,L1595,L1596,L1600)</f>
        <v>0</v>
      </c>
      <c r="M1601" s="401"/>
      <c r="N1601" s="409"/>
      <c r="O1601" s="410"/>
      <c r="P1601" s="414"/>
    </row>
    <row r="1602" spans="2:18" ht="16.8" customHeight="1" outlineLevel="1" x14ac:dyDescent="0.25">
      <c r="B1602" s="871" t="s">
        <v>264</v>
      </c>
      <c r="C1602" s="872" t="s">
        <v>201</v>
      </c>
      <c r="D1602" s="873"/>
      <c r="E1602" s="416">
        <f t="shared" ref="E1602" si="584">F1602*G1602*H1602</f>
        <v>0</v>
      </c>
      <c r="F1602" s="417"/>
      <c r="G1602" s="417"/>
      <c r="H1602" s="394">
        <f>H1575</f>
        <v>0</v>
      </c>
      <c r="I1602" s="396">
        <f t="shared" ref="I1602:I1604" si="585">L1602-E1602</f>
        <v>0</v>
      </c>
      <c r="J1602" s="397"/>
      <c r="K1602" s="398"/>
      <c r="L1602" s="394">
        <f t="shared" ref="L1602:L1604" si="586">M1602*N1602*O1602</f>
        <v>0</v>
      </c>
      <c r="M1602" s="399"/>
      <c r="N1602" s="399"/>
      <c r="O1602" s="394">
        <f>O1575</f>
        <v>0</v>
      </c>
      <c r="P1602" s="382"/>
    </row>
    <row r="1603" spans="2:18" ht="16.8" customHeight="1" outlineLevel="1" x14ac:dyDescent="0.25">
      <c r="B1603" s="871"/>
      <c r="C1603" s="872" t="s">
        <v>200</v>
      </c>
      <c r="D1603" s="873"/>
      <c r="E1603" s="416">
        <f>F1603*G1603*H1603</f>
        <v>0</v>
      </c>
      <c r="F1603" s="417"/>
      <c r="G1603" s="417"/>
      <c r="H1603" s="394">
        <f>H1575</f>
        <v>0</v>
      </c>
      <c r="I1603" s="396">
        <f t="shared" si="585"/>
        <v>0</v>
      </c>
      <c r="J1603" s="397"/>
      <c r="K1603" s="398"/>
      <c r="L1603" s="394">
        <f t="shared" si="586"/>
        <v>0</v>
      </c>
      <c r="M1603" s="399"/>
      <c r="N1603" s="399"/>
      <c r="O1603" s="394">
        <f>O1575</f>
        <v>0</v>
      </c>
      <c r="P1603" s="382"/>
    </row>
    <row r="1604" spans="2:18" ht="16.8" customHeight="1" outlineLevel="1" x14ac:dyDescent="0.25">
      <c r="B1604" s="871"/>
      <c r="C1604" s="872" t="s">
        <v>197</v>
      </c>
      <c r="D1604" s="873"/>
      <c r="E1604" s="416">
        <f t="shared" ref="E1604" si="587">F1604*G1604*H1604</f>
        <v>0</v>
      </c>
      <c r="F1604" s="417"/>
      <c r="G1604" s="417"/>
      <c r="H1604" s="394">
        <f>H1575</f>
        <v>0</v>
      </c>
      <c r="I1604" s="396">
        <f t="shared" si="585"/>
        <v>0</v>
      </c>
      <c r="J1604" s="397"/>
      <c r="K1604" s="398"/>
      <c r="L1604" s="394">
        <f t="shared" si="586"/>
        <v>0</v>
      </c>
      <c r="M1604" s="399"/>
      <c r="N1604" s="399"/>
      <c r="O1604" s="394">
        <f>O1575</f>
        <v>0</v>
      </c>
      <c r="P1604" s="382"/>
    </row>
    <row r="1605" spans="2:18" s="415" customFormat="1" ht="18.600000000000001" customHeight="1" outlineLevel="1" thickBot="1" x14ac:dyDescent="0.3">
      <c r="B1605" s="860" t="s">
        <v>265</v>
      </c>
      <c r="C1605" s="861"/>
      <c r="D1605" s="862"/>
      <c r="E1605" s="418">
        <f>SUM(E1602:E1604)</f>
        <v>0</v>
      </c>
      <c r="F1605" s="419"/>
      <c r="G1605" s="420"/>
      <c r="H1605" s="421"/>
      <c r="I1605" s="422"/>
      <c r="J1605" s="423"/>
      <c r="K1605" s="424"/>
      <c r="L1605" s="418">
        <f>SUM(L1602:L1604)</f>
        <v>0</v>
      </c>
      <c r="M1605" s="419"/>
      <c r="N1605" s="420"/>
      <c r="O1605" s="421"/>
      <c r="P1605" s="414"/>
    </row>
    <row r="1606" spans="2:18" ht="21" customHeight="1" thickBot="1" x14ac:dyDescent="0.3">
      <c r="B1606" s="863" t="s">
        <v>254</v>
      </c>
      <c r="C1606" s="864"/>
      <c r="D1606" s="865" t="s">
        <v>255</v>
      </c>
      <c r="E1606" s="857"/>
      <c r="F1606" s="857" t="s">
        <v>257</v>
      </c>
      <c r="G1606" s="857"/>
      <c r="H1606" s="857" t="s">
        <v>258</v>
      </c>
      <c r="I1606" s="857"/>
      <c r="J1606" s="857" t="s">
        <v>259</v>
      </c>
      <c r="K1606" s="857"/>
      <c r="L1606" s="858" t="s">
        <v>260</v>
      </c>
      <c r="M1606" s="858"/>
      <c r="N1606" s="858" t="s">
        <v>261</v>
      </c>
      <c r="O1606" s="859"/>
      <c r="P1606" s="382"/>
    </row>
    <row r="1607" spans="2:18" outlineLevel="1" x14ac:dyDescent="0.25">
      <c r="B1607" s="303" t="s">
        <v>266</v>
      </c>
      <c r="E1607" s="425">
        <f>(E1601-E1600)*0.05</f>
        <v>0</v>
      </c>
      <c r="F1607" s="303"/>
      <c r="G1607" s="303"/>
      <c r="H1607" s="426"/>
      <c r="L1607" s="425">
        <f>(L1601-L1600)*0.05</f>
        <v>0</v>
      </c>
      <c r="P1607" s="382"/>
    </row>
    <row r="1608" spans="2:18" outlineLevel="1" x14ac:dyDescent="0.25">
      <c r="B1608" s="303"/>
      <c r="E1608" s="427" t="str">
        <f>IF(E1600&lt;=E1607,"O.K","Review")</f>
        <v>O.K</v>
      </c>
      <c r="F1608" s="303"/>
      <c r="G1608" s="303"/>
      <c r="L1608" s="427" t="str">
        <f>IF(L1600&lt;=L1607,"O.K","Review")</f>
        <v>O.K</v>
      </c>
      <c r="P1608" s="382"/>
    </row>
    <row r="1609" spans="2:18" x14ac:dyDescent="0.25">
      <c r="B1609" s="303"/>
      <c r="E1609" s="427"/>
      <c r="F1609" s="303"/>
      <c r="G1609" s="303"/>
      <c r="L1609" s="427"/>
      <c r="P1609" s="382"/>
    </row>
    <row r="1610" spans="2:18" s="428" customFormat="1" ht="25.5" customHeight="1" outlineLevel="1" x14ac:dyDescent="0.25">
      <c r="B1610" s="429" t="str">
        <f>정부지원금!$B$29</f>
        <v>성명 :                  (서명)</v>
      </c>
      <c r="C1610" s="429"/>
      <c r="E1610" s="429" t="str">
        <f>정부지원금!$E$29</f>
        <v>성명 :                  (서명)</v>
      </c>
      <c r="F1610" s="430"/>
      <c r="H1610" s="429" t="str">
        <f>정부지원금!$G$29</f>
        <v>성명 :                  (서명)</v>
      </c>
      <c r="K1610" s="430" t="str">
        <f>정부지원금!$I$29</f>
        <v>성명 :                  (서명)</v>
      </c>
      <c r="N1610" s="430" t="str">
        <f>정부지원금!$K$29</f>
        <v>성명 :                  (서명)</v>
      </c>
      <c r="P1610" s="382"/>
    </row>
    <row r="1611" spans="2:18" s="428" customFormat="1" ht="25.5" customHeight="1" outlineLevel="1" x14ac:dyDescent="0.25">
      <c r="B1611" s="429" t="str">
        <f>정부지원금!$B$30</f>
        <v>성명 :                  (서명)</v>
      </c>
      <c r="C1611" s="429"/>
      <c r="E1611" s="429" t="str">
        <f>정부지원금!$E$30</f>
        <v>성명 :                  (서명)</v>
      </c>
      <c r="F1611" s="430"/>
      <c r="H1611" s="429" t="str">
        <f>정부지원금!$G$30</f>
        <v>성명 :                  (서명)</v>
      </c>
      <c r="K1611" s="430" t="str">
        <f>정부지원금!$I$30</f>
        <v>성명 :                  (서명)</v>
      </c>
      <c r="N1611" s="430" t="str">
        <f>정부지원금!$K$30</f>
        <v>성명 :                  (서명)</v>
      </c>
      <c r="P1611" s="382"/>
    </row>
    <row r="1613" spans="2:18" ht="43.5" customHeight="1" x14ac:dyDescent="0.25">
      <c r="B1613" s="372" t="s">
        <v>262</v>
      </c>
      <c r="C1613" s="373"/>
      <c r="D1613" s="373"/>
      <c r="E1613" s="373"/>
      <c r="F1613" s="373"/>
      <c r="G1613" s="373"/>
      <c r="H1613" s="373"/>
      <c r="I1613" s="373"/>
      <c r="J1613" s="373"/>
      <c r="K1613" s="373"/>
      <c r="L1613" s="373"/>
      <c r="M1613" s="373"/>
      <c r="N1613" s="373"/>
      <c r="O1613" s="373"/>
      <c r="P1613" s="373"/>
      <c r="Q1613" s="373"/>
      <c r="R1613" s="373"/>
    </row>
    <row r="1614" spans="2:18" ht="21.6" customHeight="1" x14ac:dyDescent="0.25">
      <c r="B1614" s="942" t="str">
        <f>INDEX('훈련비용 조정내역표'!$C$10:$C$60,MATCH(F1616,'훈련비용 조정내역표'!$B$10:$B$60,0),0)</f>
        <v>승인</v>
      </c>
      <c r="C1614" s="942"/>
      <c r="D1614" s="374"/>
      <c r="E1614" s="375"/>
      <c r="F1614" s="375"/>
      <c r="G1614" s="376"/>
      <c r="H1614" s="383" t="s">
        <v>247</v>
      </c>
      <c r="I1614" s="378">
        <f>INDEX('훈련비용 조정내역표'!$G$10:$G$60,MATCH(F1616,'훈련비용 조정내역표'!$B$10:$B$60,0),0)</f>
        <v>0</v>
      </c>
      <c r="J1614" s="383" t="s">
        <v>248</v>
      </c>
      <c r="K1614" s="605">
        <f>INT(IFERROR($J1619/($B1618*$E1618*$B1621),))</f>
        <v>0</v>
      </c>
      <c r="L1614" s="435" t="e">
        <f>K1614/$I1614</f>
        <v>#DIV/0!</v>
      </c>
      <c r="M1614" s="436" t="s">
        <v>249</v>
      </c>
      <c r="N1614" s="605">
        <f>INT(IFERROR($N1619/($D1618*$G1618*$D1621),))</f>
        <v>0</v>
      </c>
      <c r="O1614" s="435" t="e">
        <f>N1614/$I1614</f>
        <v>#DIV/0!</v>
      </c>
      <c r="P1614" s="373"/>
      <c r="Q1614" s="373"/>
      <c r="R1614" s="373"/>
    </row>
    <row r="1615" spans="2:18" ht="21.6" customHeight="1" x14ac:dyDescent="0.25">
      <c r="B1615" s="379" t="s">
        <v>229</v>
      </c>
      <c r="C1615" s="881" t="s">
        <v>230</v>
      </c>
      <c r="D1615" s="881"/>
      <c r="E1615" s="881"/>
      <c r="F1615" s="377" t="s">
        <v>231</v>
      </c>
      <c r="G1615" s="380" t="s">
        <v>233</v>
      </c>
      <c r="H1615" s="943" t="s">
        <v>250</v>
      </c>
      <c r="I1615" s="944"/>
      <c r="J1615" s="944"/>
      <c r="K1615" s="944"/>
      <c r="L1615" s="944"/>
      <c r="M1615" s="944"/>
      <c r="N1615" s="944"/>
      <c r="O1615" s="945"/>
      <c r="P1615" s="373"/>
      <c r="Q1615" s="373"/>
      <c r="R1615" s="373"/>
    </row>
    <row r="1616" spans="2:18" ht="21.6" customHeight="1" thickBot="1" x14ac:dyDescent="0.3">
      <c r="B1616" s="636" t="str">
        <f>일반사항!$E$6</f>
        <v>부산</v>
      </c>
      <c r="C1616" s="937">
        <f>일반사항!$E$7</f>
        <v>0</v>
      </c>
      <c r="D1616" s="937"/>
      <c r="E1616" s="937"/>
      <c r="F1616" s="665">
        <f>'훈련비용 조정내역표'!$B$41</f>
        <v>32</v>
      </c>
      <c r="G1616" s="381">
        <f>INDEX('훈련비용 조정내역표'!$H$10:$H$60,MATCH(F1616,'훈련비용 조정내역표'!$B$10:$B$60,0),0)</f>
        <v>0</v>
      </c>
      <c r="H1616" s="937">
        <f>INDEX('훈련비용 조정내역표'!$D$10:$D$60,MATCH(F1616,'훈련비용 조정내역표'!$B$10:$B$60,0),0)</f>
        <v>0</v>
      </c>
      <c r="I1616" s="937"/>
      <c r="J1616" s="937"/>
      <c r="K1616" s="937"/>
      <c r="L1616" s="434" t="str">
        <f>IF(E1618=G1618,"◯ 적합","◯ 변경")</f>
        <v>◯ 적합</v>
      </c>
      <c r="M1616" s="938">
        <f>INDEX('훈련비용 조정내역표'!$E$10:$E$60,MATCH(F1616,'훈련비용 조정내역표'!$B$10:$B$60,0),0)</f>
        <v>0</v>
      </c>
      <c r="N1616" s="938"/>
      <c r="O1616" s="938"/>
      <c r="P1616" s="373"/>
      <c r="Q1616" s="373"/>
      <c r="R1616" s="373"/>
    </row>
    <row r="1617" spans="1:20" ht="21.6" customHeight="1" thickTop="1" x14ac:dyDescent="0.25">
      <c r="B1617" s="939" t="s">
        <v>106</v>
      </c>
      <c r="C1617" s="939"/>
      <c r="D1617" s="939"/>
      <c r="E1617" s="939" t="s">
        <v>163</v>
      </c>
      <c r="F1617" s="939"/>
      <c r="G1617" s="940"/>
      <c r="H1617" s="941" t="s">
        <v>243</v>
      </c>
      <c r="I1617" s="939"/>
      <c r="J1617" s="939"/>
      <c r="K1617" s="939"/>
      <c r="L1617" s="939" t="s">
        <v>246</v>
      </c>
      <c r="M1617" s="939"/>
      <c r="N1617" s="939"/>
      <c r="O1617" s="939"/>
      <c r="P1617" s="373"/>
      <c r="Q1617" s="373"/>
      <c r="R1617" s="373"/>
      <c r="T1617" s="382"/>
    </row>
    <row r="1618" spans="1:20" ht="21.6" customHeight="1" x14ac:dyDescent="0.25">
      <c r="B1618" s="915">
        <f>INDEX('훈련비용 조정내역표'!$O$10:$O$60,MATCH(F1616,'훈련비용 조정내역표'!$B$10:$B$60,0),0)</f>
        <v>0</v>
      </c>
      <c r="C1618" s="917" t="str">
        <f>IF(B1618=D1618,"◯ 적합","◯ 변경")</f>
        <v>◯ 적합</v>
      </c>
      <c r="D1618" s="918">
        <f>INDEX('훈련비용 조정내역표'!$Y$10:$Y$60,MATCH(F1616,'훈련비용 조정내역표'!$B$10:$B$60,0),0)</f>
        <v>0</v>
      </c>
      <c r="E1618" s="915">
        <f>INDEX('훈련비용 조정내역표'!$N$10:$N$60,MATCH(F1616,'훈련비용 조정내역표'!$B$10:$B$60,0),0)</f>
        <v>0</v>
      </c>
      <c r="F1618" s="917" t="str">
        <f>IF(E1618=G1618,"◯ 적합","◯ 변경")</f>
        <v>◯ 적합</v>
      </c>
      <c r="G1618" s="921">
        <f>INDEX('훈련비용 조정내역표'!$X$10:$X$60,MATCH(F1616,'훈련비용 조정내역표'!$B$10:$B$60,0),0)</f>
        <v>0</v>
      </c>
      <c r="H1618" s="934" t="s">
        <v>36</v>
      </c>
      <c r="I1618" s="926"/>
      <c r="J1618" s="935">
        <f>J1619+J1620+J1621+J1622</f>
        <v>0</v>
      </c>
      <c r="K1618" s="935"/>
      <c r="L1618" s="926" t="s">
        <v>36</v>
      </c>
      <c r="M1618" s="926"/>
      <c r="N1618" s="935">
        <f>N1619+N1620+N1621+N1622</f>
        <v>0</v>
      </c>
      <c r="O1618" s="935"/>
      <c r="P1618" s="373"/>
      <c r="Q1618" s="373"/>
      <c r="R1618" s="373"/>
      <c r="T1618" s="382"/>
    </row>
    <row r="1619" spans="1:20" ht="21.6" customHeight="1" x14ac:dyDescent="0.25">
      <c r="A1619" s="371" t="str">
        <f>F1616&amp;"훈련비금액"</f>
        <v>32훈련비금액</v>
      </c>
      <c r="B1619" s="915"/>
      <c r="C1619" s="917"/>
      <c r="D1619" s="918"/>
      <c r="E1619" s="915"/>
      <c r="F1619" s="917"/>
      <c r="G1619" s="921"/>
      <c r="H1619" s="929" t="s">
        <v>263</v>
      </c>
      <c r="I1619" s="932"/>
      <c r="J1619" s="936">
        <f>E1653</f>
        <v>0</v>
      </c>
      <c r="K1619" s="936"/>
      <c r="L1619" s="932" t="s">
        <v>263</v>
      </c>
      <c r="M1619" s="932"/>
      <c r="N1619" s="936">
        <f>L1653</f>
        <v>0</v>
      </c>
      <c r="O1619" s="936"/>
      <c r="P1619" s="373"/>
      <c r="Q1619" s="373"/>
      <c r="R1619" s="373"/>
      <c r="T1619" s="382"/>
    </row>
    <row r="1620" spans="1:20" ht="21.6" customHeight="1" x14ac:dyDescent="0.25">
      <c r="A1620" s="371" t="str">
        <f>F1616&amp;"숙식비"</f>
        <v>32숙식비</v>
      </c>
      <c r="B1620" s="926" t="s">
        <v>236</v>
      </c>
      <c r="C1620" s="926"/>
      <c r="D1620" s="926"/>
      <c r="E1620" s="926" t="s">
        <v>237</v>
      </c>
      <c r="F1620" s="926"/>
      <c r="G1620" s="927"/>
      <c r="H1620" s="928" t="s">
        <v>342</v>
      </c>
      <c r="I1620" s="384" t="s">
        <v>244</v>
      </c>
      <c r="J1620" s="923">
        <f>E1654</f>
        <v>0</v>
      </c>
      <c r="K1620" s="923"/>
      <c r="L1620" s="931" t="s">
        <v>342</v>
      </c>
      <c r="M1620" s="384" t="s">
        <v>244</v>
      </c>
      <c r="N1620" s="914">
        <f>L1654</f>
        <v>0</v>
      </c>
      <c r="O1620" s="914"/>
      <c r="P1620" s="373"/>
      <c r="Q1620" s="373"/>
      <c r="R1620" s="373"/>
      <c r="T1620" s="382"/>
    </row>
    <row r="1621" spans="1:20" ht="21.6" customHeight="1" x14ac:dyDescent="0.25">
      <c r="A1621" s="371" t="str">
        <f>F1616&amp;"식비"</f>
        <v>32식비</v>
      </c>
      <c r="B1621" s="915">
        <f>INDEX('훈련비용 조정내역표'!$M$10:$M$60,MATCH(F1616,'훈련비용 조정내역표'!$B$10:$B$60,0),0)</f>
        <v>0</v>
      </c>
      <c r="C1621" s="917" t="str">
        <f>IF(B1621=D1621,"◯ 적합","◯ 변경")</f>
        <v>◯ 적합</v>
      </c>
      <c r="D1621" s="918">
        <f>INDEX('훈련비용 조정내역표'!$W$10:$W$60,MATCH(F1616,'훈련비용 조정내역표'!$B$10:$B$60,0),0)</f>
        <v>0</v>
      </c>
      <c r="E1621" s="920">
        <f>INDEX('훈련비용 조정내역표'!$J$10:$J$60,MATCH(F1616,'훈련비용 조정내역표'!$B$10:$B$60,0),0)</f>
        <v>0</v>
      </c>
      <c r="F1621" s="917" t="str">
        <f>IF(E1621=G1621,"◯ 적합","◯ 변경")</f>
        <v>◯ 적합</v>
      </c>
      <c r="G1621" s="921">
        <f>INDEX('훈련비용 조정내역표'!$K$10:$K$60,MATCH(F1616,'훈련비용 조정내역표'!$B$10:$B$60,0),0)</f>
        <v>0</v>
      </c>
      <c r="H1621" s="929"/>
      <c r="I1621" s="384" t="s">
        <v>199</v>
      </c>
      <c r="J1621" s="923">
        <f>E1655</f>
        <v>0</v>
      </c>
      <c r="K1621" s="923"/>
      <c r="L1621" s="932"/>
      <c r="M1621" s="384" t="s">
        <v>199</v>
      </c>
      <c r="N1621" s="914">
        <f>L1655</f>
        <v>0</v>
      </c>
      <c r="O1621" s="914"/>
      <c r="P1621" s="373"/>
      <c r="Q1621" s="373"/>
      <c r="R1621" s="373"/>
      <c r="T1621" s="382"/>
    </row>
    <row r="1622" spans="1:20" ht="21.6" customHeight="1" thickBot="1" x14ac:dyDescent="0.3">
      <c r="A1622" s="371" t="str">
        <f>F1616&amp;"수당 등"</f>
        <v>32수당 등</v>
      </c>
      <c r="B1622" s="916"/>
      <c r="C1622" s="917"/>
      <c r="D1622" s="919"/>
      <c r="E1622" s="916"/>
      <c r="F1622" s="917"/>
      <c r="G1622" s="922"/>
      <c r="H1622" s="930"/>
      <c r="I1622" s="385" t="s">
        <v>245</v>
      </c>
      <c r="J1622" s="924">
        <f>E1656</f>
        <v>0</v>
      </c>
      <c r="K1622" s="924"/>
      <c r="L1622" s="933"/>
      <c r="M1622" s="385" t="s">
        <v>245</v>
      </c>
      <c r="N1622" s="925">
        <f>L1656</f>
        <v>0</v>
      </c>
      <c r="O1622" s="925"/>
      <c r="P1622" s="373"/>
      <c r="Q1622" s="373"/>
      <c r="R1622" s="373"/>
      <c r="T1622" s="382"/>
    </row>
    <row r="1623" spans="1:20" ht="21.6" customHeight="1" thickTop="1" thickBot="1" x14ac:dyDescent="0.3">
      <c r="B1623" s="883" t="s">
        <v>238</v>
      </c>
      <c r="C1623" s="883"/>
      <c r="D1623" s="386">
        <f>INDEX('훈련비용 조정내역표'!$L$10:$L$60,MATCH(F1616,'훈련비용 조정내역표'!$B$10:$B$60,0),0)</f>
        <v>0</v>
      </c>
      <c r="E1623" s="883" t="s">
        <v>239</v>
      </c>
      <c r="F1623" s="883"/>
      <c r="G1623" s="387">
        <f>INDEX('훈련비용 조정내역표'!$V$10:$V$60,MATCH(F1616,'훈련비용 조정내역표'!$B$10:$B$60,0),0)</f>
        <v>0</v>
      </c>
      <c r="H1623" s="884" t="s">
        <v>240</v>
      </c>
      <c r="I1623" s="884"/>
      <c r="J1623" s="388" t="s">
        <v>241</v>
      </c>
      <c r="K1623" s="389"/>
      <c r="L1623" s="388" t="s">
        <v>242</v>
      </c>
      <c r="M1623" s="390"/>
      <c r="N1623" s="885"/>
      <c r="O1623" s="885"/>
      <c r="P1623" s="373"/>
      <c r="Q1623" s="373"/>
      <c r="R1623" s="373"/>
      <c r="T1623" s="382"/>
    </row>
    <row r="1624" spans="1:20" ht="21.6" customHeight="1" thickTop="1" x14ac:dyDescent="0.25">
      <c r="B1624" s="886" t="s">
        <v>174</v>
      </c>
      <c r="C1624" s="889" t="s">
        <v>175</v>
      </c>
      <c r="D1624" s="890"/>
      <c r="E1624" s="895" t="s">
        <v>251</v>
      </c>
      <c r="F1624" s="896"/>
      <c r="G1624" s="896"/>
      <c r="H1624" s="896"/>
      <c r="I1624" s="897" t="s">
        <v>252</v>
      </c>
      <c r="J1624" s="898"/>
      <c r="K1624" s="899"/>
      <c r="L1624" s="906" t="s">
        <v>253</v>
      </c>
      <c r="M1624" s="907"/>
      <c r="N1624" s="907"/>
      <c r="O1624" s="908"/>
      <c r="P1624" s="382"/>
    </row>
    <row r="1625" spans="1:20" ht="21.6" customHeight="1" x14ac:dyDescent="0.25">
      <c r="B1625" s="887"/>
      <c r="C1625" s="891"/>
      <c r="D1625" s="892"/>
      <c r="E1625" s="909" t="s">
        <v>176</v>
      </c>
      <c r="F1625" s="911" t="s">
        <v>177</v>
      </c>
      <c r="G1625" s="912"/>
      <c r="H1625" s="912"/>
      <c r="I1625" s="900"/>
      <c r="J1625" s="901"/>
      <c r="K1625" s="902"/>
      <c r="L1625" s="909" t="s">
        <v>176</v>
      </c>
      <c r="M1625" s="911" t="s">
        <v>177</v>
      </c>
      <c r="N1625" s="912"/>
      <c r="O1625" s="913"/>
      <c r="P1625" s="382"/>
    </row>
    <row r="1626" spans="1:20" ht="21.6" customHeight="1" x14ac:dyDescent="0.25">
      <c r="B1626" s="888"/>
      <c r="C1626" s="893"/>
      <c r="D1626" s="894"/>
      <c r="E1626" s="910"/>
      <c r="F1626" s="392" t="s">
        <v>134</v>
      </c>
      <c r="G1626" s="392" t="s">
        <v>195</v>
      </c>
      <c r="H1626" s="391" t="s">
        <v>136</v>
      </c>
      <c r="I1626" s="903"/>
      <c r="J1626" s="904"/>
      <c r="K1626" s="905"/>
      <c r="L1626" s="910"/>
      <c r="M1626" s="392" t="s">
        <v>134</v>
      </c>
      <c r="N1626" s="392" t="s">
        <v>195</v>
      </c>
      <c r="O1626" s="392" t="s">
        <v>136</v>
      </c>
      <c r="P1626" s="382"/>
    </row>
    <row r="1627" spans="1:20" ht="18.600000000000001" customHeight="1" x14ac:dyDescent="0.25">
      <c r="A1627" s="451" t="s">
        <v>114</v>
      </c>
      <c r="B1627" s="393" t="s">
        <v>114</v>
      </c>
      <c r="C1627" s="880" t="s">
        <v>180</v>
      </c>
      <c r="D1627" s="878"/>
      <c r="E1627" s="394">
        <f>F1627*G1627*H1627</f>
        <v>0</v>
      </c>
      <c r="F1627" s="395"/>
      <c r="G1627" s="395"/>
      <c r="H1627" s="394">
        <f>B1618</f>
        <v>0</v>
      </c>
      <c r="I1627" s="396">
        <f>L1627-E1627</f>
        <v>0</v>
      </c>
      <c r="J1627" s="397"/>
      <c r="K1627" s="398"/>
      <c r="L1627" s="394">
        <f>M1627*N1627*O1627</f>
        <v>0</v>
      </c>
      <c r="M1627" s="399"/>
      <c r="N1627" s="399"/>
      <c r="O1627" s="394">
        <f>D1618</f>
        <v>0</v>
      </c>
      <c r="P1627" s="382"/>
    </row>
    <row r="1628" spans="1:20" ht="18.600000000000001" customHeight="1" x14ac:dyDescent="0.25">
      <c r="A1628" s="451" t="s">
        <v>164</v>
      </c>
      <c r="B1628" s="881" t="s">
        <v>164</v>
      </c>
      <c r="C1628" s="876" t="s">
        <v>178</v>
      </c>
      <c r="D1628" s="877"/>
      <c r="E1628" s="400">
        <f>SUM(E1629:E1632)</f>
        <v>0</v>
      </c>
      <c r="F1628" s="401"/>
      <c r="G1628" s="402"/>
      <c r="H1628" s="402"/>
      <c r="I1628" s="396"/>
      <c r="J1628" s="403"/>
      <c r="K1628" s="404"/>
      <c r="L1628" s="400">
        <f>SUM(L1629:L1632)</f>
        <v>0</v>
      </c>
      <c r="M1628" s="401"/>
      <c r="N1628" s="402"/>
      <c r="O1628" s="402"/>
      <c r="P1628" s="382"/>
    </row>
    <row r="1629" spans="1:20" ht="18.600000000000001" customHeight="1" x14ac:dyDescent="0.25">
      <c r="A1629" s="451"/>
      <c r="B1629" s="881"/>
      <c r="C1629" s="874" t="s">
        <v>181</v>
      </c>
      <c r="D1629" s="882"/>
      <c r="E1629" s="394">
        <f t="shared" ref="E1629:E1632" si="588">F1629*G1629*H1629</f>
        <v>0</v>
      </c>
      <c r="F1629" s="395"/>
      <c r="G1629" s="395"/>
      <c r="H1629" s="394">
        <f>H1627</f>
        <v>0</v>
      </c>
      <c r="I1629" s="396">
        <f t="shared" ref="I1629:I1633" si="589">L1629-E1629</f>
        <v>0</v>
      </c>
      <c r="J1629" s="397"/>
      <c r="K1629" s="398"/>
      <c r="L1629" s="394">
        <f t="shared" ref="L1629:L1633" si="590">M1629*N1629*O1629</f>
        <v>0</v>
      </c>
      <c r="M1629" s="399"/>
      <c r="N1629" s="399"/>
      <c r="O1629" s="394">
        <f>O1627</f>
        <v>0</v>
      </c>
      <c r="P1629" s="382"/>
    </row>
    <row r="1630" spans="1:20" ht="18.600000000000001" customHeight="1" x14ac:dyDescent="0.25">
      <c r="A1630" s="451"/>
      <c r="B1630" s="881"/>
      <c r="C1630" s="874" t="s">
        <v>181</v>
      </c>
      <c r="D1630" s="882"/>
      <c r="E1630" s="394">
        <f t="shared" si="588"/>
        <v>0</v>
      </c>
      <c r="F1630" s="395"/>
      <c r="G1630" s="395"/>
      <c r="H1630" s="394">
        <f>H1627</f>
        <v>0</v>
      </c>
      <c r="I1630" s="396">
        <f t="shared" si="589"/>
        <v>0</v>
      </c>
      <c r="J1630" s="397"/>
      <c r="K1630" s="398"/>
      <c r="L1630" s="394">
        <f t="shared" si="590"/>
        <v>0</v>
      </c>
      <c r="M1630" s="399"/>
      <c r="N1630" s="399"/>
      <c r="O1630" s="394">
        <f>O1627</f>
        <v>0</v>
      </c>
      <c r="P1630" s="382"/>
    </row>
    <row r="1631" spans="1:20" ht="18.600000000000001" customHeight="1" x14ac:dyDescent="0.25">
      <c r="A1631" s="451"/>
      <c r="B1631" s="881"/>
      <c r="C1631" s="874" t="s">
        <v>182</v>
      </c>
      <c r="D1631" s="867"/>
      <c r="E1631" s="394">
        <f t="shared" si="588"/>
        <v>0</v>
      </c>
      <c r="F1631" s="395"/>
      <c r="G1631" s="395"/>
      <c r="H1631" s="394">
        <f>H1627</f>
        <v>0</v>
      </c>
      <c r="I1631" s="396">
        <f t="shared" si="589"/>
        <v>0</v>
      </c>
      <c r="J1631" s="397"/>
      <c r="K1631" s="398"/>
      <c r="L1631" s="394">
        <f t="shared" si="590"/>
        <v>0</v>
      </c>
      <c r="M1631" s="399"/>
      <c r="N1631" s="399"/>
      <c r="O1631" s="394">
        <f>O1627</f>
        <v>0</v>
      </c>
      <c r="P1631" s="382"/>
    </row>
    <row r="1632" spans="1:20" ht="18.600000000000001" customHeight="1" x14ac:dyDescent="0.25">
      <c r="A1632" s="451"/>
      <c r="B1632" s="881"/>
      <c r="C1632" s="874" t="s">
        <v>182</v>
      </c>
      <c r="D1632" s="867"/>
      <c r="E1632" s="394">
        <f t="shared" si="588"/>
        <v>0</v>
      </c>
      <c r="F1632" s="395"/>
      <c r="G1632" s="395"/>
      <c r="H1632" s="394">
        <f>H1627</f>
        <v>0</v>
      </c>
      <c r="I1632" s="396">
        <f t="shared" si="589"/>
        <v>0</v>
      </c>
      <c r="J1632" s="397"/>
      <c r="K1632" s="398"/>
      <c r="L1632" s="394">
        <f t="shared" si="590"/>
        <v>0</v>
      </c>
      <c r="M1632" s="399"/>
      <c r="N1632" s="399"/>
      <c r="O1632" s="394">
        <f>O1627</f>
        <v>0</v>
      </c>
      <c r="P1632" s="382"/>
    </row>
    <row r="1633" spans="1:17" ht="18.600000000000001" customHeight="1" x14ac:dyDescent="0.25">
      <c r="A1633" s="451" t="s">
        <v>165</v>
      </c>
      <c r="B1633" s="405" t="s">
        <v>165</v>
      </c>
      <c r="C1633" s="874" t="s">
        <v>183</v>
      </c>
      <c r="D1633" s="867"/>
      <c r="E1633" s="394">
        <f>F1633*G1633*H1633</f>
        <v>0</v>
      </c>
      <c r="F1633" s="395"/>
      <c r="G1633" s="395"/>
      <c r="H1633" s="394">
        <f>H1627</f>
        <v>0</v>
      </c>
      <c r="I1633" s="396">
        <f t="shared" si="589"/>
        <v>0</v>
      </c>
      <c r="J1633" s="397"/>
      <c r="K1633" s="398"/>
      <c r="L1633" s="394">
        <f t="shared" si="590"/>
        <v>0</v>
      </c>
      <c r="M1633" s="399"/>
      <c r="N1633" s="399"/>
      <c r="O1633" s="394">
        <f>O1627</f>
        <v>0</v>
      </c>
      <c r="P1633" s="382"/>
    </row>
    <row r="1634" spans="1:17" ht="18.600000000000001" customHeight="1" x14ac:dyDescent="0.25">
      <c r="A1634" s="451" t="s">
        <v>166</v>
      </c>
      <c r="B1634" s="875" t="s">
        <v>166</v>
      </c>
      <c r="C1634" s="876" t="s">
        <v>178</v>
      </c>
      <c r="D1634" s="877"/>
      <c r="E1634" s="400">
        <f>SUM(E1635:E1637)</f>
        <v>0</v>
      </c>
      <c r="F1634" s="401"/>
      <c r="G1634" s="402"/>
      <c r="H1634" s="402"/>
      <c r="I1634" s="406"/>
      <c r="J1634" s="403"/>
      <c r="K1634" s="404"/>
      <c r="L1634" s="400">
        <f>SUM(L1635:L1637)</f>
        <v>0</v>
      </c>
      <c r="M1634" s="401"/>
      <c r="N1634" s="402"/>
      <c r="O1634" s="402"/>
      <c r="P1634" s="382"/>
    </row>
    <row r="1635" spans="1:17" ht="18.600000000000001" customHeight="1" x14ac:dyDescent="0.25">
      <c r="A1635" s="451"/>
      <c r="B1635" s="879"/>
      <c r="C1635" s="866" t="s">
        <v>184</v>
      </c>
      <c r="D1635" s="867"/>
      <c r="E1635" s="394">
        <f>F1635*G1635*H1635</f>
        <v>0</v>
      </c>
      <c r="F1635" s="395"/>
      <c r="G1635" s="395"/>
      <c r="H1635" s="394">
        <f>H1627</f>
        <v>0</v>
      </c>
      <c r="I1635" s="396">
        <f t="shared" ref="I1635:I1638" si="591">L1635-E1635</f>
        <v>0</v>
      </c>
      <c r="J1635" s="397"/>
      <c r="K1635" s="398"/>
      <c r="L1635" s="394">
        <f t="shared" ref="L1635:L1638" si="592">M1635*N1635*O1635</f>
        <v>0</v>
      </c>
      <c r="M1635" s="399"/>
      <c r="N1635" s="399"/>
      <c r="O1635" s="394">
        <f>O1627</f>
        <v>0</v>
      </c>
      <c r="P1635" s="382"/>
    </row>
    <row r="1636" spans="1:17" ht="18.600000000000001" customHeight="1" x14ac:dyDescent="0.25">
      <c r="A1636" s="451"/>
      <c r="B1636" s="879"/>
      <c r="C1636" s="866" t="s">
        <v>185</v>
      </c>
      <c r="D1636" s="867"/>
      <c r="E1636" s="394">
        <f t="shared" ref="E1636:E1637" si="593">F1636*G1636*H1636</f>
        <v>0</v>
      </c>
      <c r="F1636" s="395"/>
      <c r="G1636" s="395"/>
      <c r="H1636" s="394">
        <f>H1627</f>
        <v>0</v>
      </c>
      <c r="I1636" s="396">
        <f t="shared" si="591"/>
        <v>0</v>
      </c>
      <c r="J1636" s="397"/>
      <c r="K1636" s="398"/>
      <c r="L1636" s="394">
        <f t="shared" si="592"/>
        <v>0</v>
      </c>
      <c r="M1636" s="399"/>
      <c r="N1636" s="399"/>
      <c r="O1636" s="394">
        <f>O1627</f>
        <v>0</v>
      </c>
      <c r="P1636" s="382"/>
    </row>
    <row r="1637" spans="1:17" ht="18.600000000000001" customHeight="1" x14ac:dyDescent="0.25">
      <c r="A1637" s="451"/>
      <c r="B1637" s="879"/>
      <c r="C1637" s="866" t="s">
        <v>179</v>
      </c>
      <c r="D1637" s="867"/>
      <c r="E1637" s="394">
        <f t="shared" si="593"/>
        <v>0</v>
      </c>
      <c r="F1637" s="395"/>
      <c r="G1637" s="395"/>
      <c r="H1637" s="394">
        <f>H1627</f>
        <v>0</v>
      </c>
      <c r="I1637" s="396">
        <f t="shared" si="591"/>
        <v>0</v>
      </c>
      <c r="J1637" s="397"/>
      <c r="K1637" s="398"/>
      <c r="L1637" s="394">
        <f t="shared" si="592"/>
        <v>0</v>
      </c>
      <c r="M1637" s="399"/>
      <c r="N1637" s="399"/>
      <c r="O1637" s="394">
        <f>O1627</f>
        <v>0</v>
      </c>
      <c r="P1637" s="382"/>
    </row>
    <row r="1638" spans="1:17" ht="18.600000000000001" customHeight="1" x14ac:dyDescent="0.25">
      <c r="A1638" s="451" t="s">
        <v>167</v>
      </c>
      <c r="B1638" s="407" t="s">
        <v>167</v>
      </c>
      <c r="C1638" s="874" t="s">
        <v>186</v>
      </c>
      <c r="D1638" s="867"/>
      <c r="E1638" s="394">
        <f>F1638*G1638*H1638</f>
        <v>0</v>
      </c>
      <c r="F1638" s="395"/>
      <c r="G1638" s="395"/>
      <c r="H1638" s="394">
        <f>H1627</f>
        <v>0</v>
      </c>
      <c r="I1638" s="396">
        <f t="shared" si="591"/>
        <v>0</v>
      </c>
      <c r="J1638" s="397"/>
      <c r="K1638" s="398"/>
      <c r="L1638" s="394">
        <f t="shared" si="592"/>
        <v>0</v>
      </c>
      <c r="M1638" s="399"/>
      <c r="N1638" s="399"/>
      <c r="O1638" s="394">
        <f>O1627</f>
        <v>0</v>
      </c>
      <c r="P1638" s="382"/>
    </row>
    <row r="1639" spans="1:17" ht="18.600000000000001" customHeight="1" x14ac:dyDescent="0.25">
      <c r="A1639" s="451" t="s">
        <v>168</v>
      </c>
      <c r="B1639" s="875" t="s">
        <v>168</v>
      </c>
      <c r="C1639" s="876" t="s">
        <v>178</v>
      </c>
      <c r="D1639" s="877"/>
      <c r="E1639" s="400">
        <f>SUM(E1640:E1642)</f>
        <v>0</v>
      </c>
      <c r="F1639" s="401"/>
      <c r="G1639" s="402"/>
      <c r="H1639" s="402"/>
      <c r="I1639" s="406"/>
      <c r="J1639" s="403"/>
      <c r="K1639" s="404"/>
      <c r="L1639" s="400">
        <f>SUM(L1640:L1642)</f>
        <v>0</v>
      </c>
      <c r="M1639" s="401"/>
      <c r="N1639" s="402"/>
      <c r="O1639" s="402"/>
      <c r="P1639" s="382"/>
    </row>
    <row r="1640" spans="1:17" ht="18.600000000000001" customHeight="1" x14ac:dyDescent="0.25">
      <c r="A1640" s="451"/>
      <c r="B1640" s="875"/>
      <c r="C1640" s="866" t="s">
        <v>187</v>
      </c>
      <c r="D1640" s="867"/>
      <c r="E1640" s="394">
        <f t="shared" ref="E1640:E1642" si="594">F1640*G1640*H1640</f>
        <v>0</v>
      </c>
      <c r="F1640" s="395"/>
      <c r="G1640" s="395"/>
      <c r="H1640" s="394">
        <f>H1627</f>
        <v>0</v>
      </c>
      <c r="I1640" s="396">
        <f t="shared" ref="I1640:I1643" si="595">L1640-E1640</f>
        <v>0</v>
      </c>
      <c r="J1640" s="397"/>
      <c r="K1640" s="398"/>
      <c r="L1640" s="394">
        <f t="shared" ref="L1640:L1643" si="596">M1640*N1640*O1640</f>
        <v>0</v>
      </c>
      <c r="M1640" s="399"/>
      <c r="N1640" s="399"/>
      <c r="O1640" s="394">
        <f>O1627</f>
        <v>0</v>
      </c>
      <c r="P1640" s="382"/>
    </row>
    <row r="1641" spans="1:17" ht="18.600000000000001" customHeight="1" x14ac:dyDescent="0.25">
      <c r="A1641" s="451"/>
      <c r="B1641" s="875"/>
      <c r="C1641" s="866" t="s">
        <v>188</v>
      </c>
      <c r="D1641" s="867"/>
      <c r="E1641" s="394">
        <f t="shared" si="594"/>
        <v>0</v>
      </c>
      <c r="F1641" s="395"/>
      <c r="G1641" s="395"/>
      <c r="H1641" s="394">
        <f>H1627</f>
        <v>0</v>
      </c>
      <c r="I1641" s="396">
        <f t="shared" si="595"/>
        <v>0</v>
      </c>
      <c r="J1641" s="397"/>
      <c r="K1641" s="398"/>
      <c r="L1641" s="394">
        <f t="shared" si="596"/>
        <v>0</v>
      </c>
      <c r="M1641" s="399"/>
      <c r="N1641" s="399"/>
      <c r="O1641" s="394">
        <f>O1627</f>
        <v>0</v>
      </c>
      <c r="P1641" s="382"/>
    </row>
    <row r="1642" spans="1:17" ht="18.600000000000001" customHeight="1" x14ac:dyDescent="0.25">
      <c r="A1642" s="451"/>
      <c r="B1642" s="875"/>
      <c r="C1642" s="866" t="s">
        <v>179</v>
      </c>
      <c r="D1642" s="867"/>
      <c r="E1642" s="394">
        <f t="shared" si="594"/>
        <v>0</v>
      </c>
      <c r="F1642" s="395"/>
      <c r="G1642" s="395"/>
      <c r="H1642" s="394">
        <f>H1627</f>
        <v>0</v>
      </c>
      <c r="I1642" s="396">
        <f t="shared" si="595"/>
        <v>0</v>
      </c>
      <c r="J1642" s="397"/>
      <c r="K1642" s="398"/>
      <c r="L1642" s="394">
        <f t="shared" si="596"/>
        <v>0</v>
      </c>
      <c r="M1642" s="399"/>
      <c r="N1642" s="399"/>
      <c r="O1642" s="394">
        <f>O1627</f>
        <v>0</v>
      </c>
      <c r="P1642" s="382"/>
    </row>
    <row r="1643" spans="1:17" ht="18.600000000000001" customHeight="1" x14ac:dyDescent="0.25">
      <c r="A1643" s="451" t="s">
        <v>169</v>
      </c>
      <c r="B1643" s="405" t="s">
        <v>169</v>
      </c>
      <c r="C1643" s="874" t="s">
        <v>189</v>
      </c>
      <c r="D1643" s="867"/>
      <c r="E1643" s="394">
        <f>F1643*G1643*H1643</f>
        <v>0</v>
      </c>
      <c r="F1643" s="395"/>
      <c r="G1643" s="395"/>
      <c r="H1643" s="394">
        <f>H1627</f>
        <v>0</v>
      </c>
      <c r="I1643" s="396">
        <f t="shared" si="595"/>
        <v>0</v>
      </c>
      <c r="J1643" s="397"/>
      <c r="K1643" s="398"/>
      <c r="L1643" s="394">
        <f t="shared" si="596"/>
        <v>0</v>
      </c>
      <c r="M1643" s="399"/>
      <c r="N1643" s="399"/>
      <c r="O1643" s="394">
        <f>O1627</f>
        <v>0</v>
      </c>
      <c r="P1643" s="382"/>
    </row>
    <row r="1644" spans="1:17" ht="18.600000000000001" customHeight="1" x14ac:dyDescent="0.25">
      <c r="A1644" s="451" t="s">
        <v>170</v>
      </c>
      <c r="B1644" s="875" t="s">
        <v>170</v>
      </c>
      <c r="C1644" s="876" t="s">
        <v>178</v>
      </c>
      <c r="D1644" s="877"/>
      <c r="E1644" s="400">
        <f>SUM(E1645:E1646)</f>
        <v>0</v>
      </c>
      <c r="F1644" s="401"/>
      <c r="G1644" s="402"/>
      <c r="H1644" s="402"/>
      <c r="I1644" s="406"/>
      <c r="J1644" s="403"/>
      <c r="K1644" s="404"/>
      <c r="L1644" s="400">
        <f>SUM(L1645:L1646)</f>
        <v>0</v>
      </c>
      <c r="M1644" s="401"/>
      <c r="N1644" s="402"/>
      <c r="O1644" s="402"/>
      <c r="P1644" s="382"/>
    </row>
    <row r="1645" spans="1:17" ht="18.600000000000001" customHeight="1" x14ac:dyDescent="0.25">
      <c r="A1645" s="451"/>
      <c r="B1645" s="878"/>
      <c r="C1645" s="874" t="s">
        <v>170</v>
      </c>
      <c r="D1645" s="867"/>
      <c r="E1645" s="394">
        <f t="shared" ref="E1645" si="597">F1645*G1645*H1645</f>
        <v>0</v>
      </c>
      <c r="F1645" s="395"/>
      <c r="G1645" s="395"/>
      <c r="H1645" s="394">
        <f>H1627</f>
        <v>0</v>
      </c>
      <c r="I1645" s="396">
        <f t="shared" ref="I1645:I1647" si="598">L1645-E1645</f>
        <v>0</v>
      </c>
      <c r="J1645" s="397"/>
      <c r="K1645" s="398"/>
      <c r="L1645" s="394">
        <f t="shared" ref="L1645:L1647" si="599">M1645*N1645*O1645</f>
        <v>0</v>
      </c>
      <c r="M1645" s="399"/>
      <c r="N1645" s="399"/>
      <c r="O1645" s="394">
        <f>O1627</f>
        <v>0</v>
      </c>
      <c r="P1645" s="382"/>
    </row>
    <row r="1646" spans="1:17" ht="18.600000000000001" customHeight="1" x14ac:dyDescent="0.25">
      <c r="A1646" s="451"/>
      <c r="B1646" s="878"/>
      <c r="C1646" s="874" t="s">
        <v>190</v>
      </c>
      <c r="D1646" s="867"/>
      <c r="E1646" s="394">
        <f>F1646*G1646*H1646</f>
        <v>0</v>
      </c>
      <c r="F1646" s="395"/>
      <c r="G1646" s="395"/>
      <c r="H1646" s="394">
        <f>H1627</f>
        <v>0</v>
      </c>
      <c r="I1646" s="396">
        <f t="shared" si="598"/>
        <v>0</v>
      </c>
      <c r="J1646" s="397"/>
      <c r="K1646" s="398"/>
      <c r="L1646" s="394">
        <f t="shared" si="599"/>
        <v>0</v>
      </c>
      <c r="M1646" s="399"/>
      <c r="N1646" s="399"/>
      <c r="O1646" s="394">
        <f>O1627</f>
        <v>0</v>
      </c>
      <c r="P1646" s="382"/>
    </row>
    <row r="1647" spans="1:17" ht="18.600000000000001" customHeight="1" x14ac:dyDescent="0.25">
      <c r="A1647" s="451" t="s">
        <v>171</v>
      </c>
      <c r="B1647" s="405" t="s">
        <v>171</v>
      </c>
      <c r="C1647" s="874" t="s">
        <v>191</v>
      </c>
      <c r="D1647" s="867"/>
      <c r="E1647" s="394">
        <f>F1647*G1647*H1647</f>
        <v>0</v>
      </c>
      <c r="F1647" s="395"/>
      <c r="G1647" s="395"/>
      <c r="H1647" s="394">
        <f>H1627</f>
        <v>0</v>
      </c>
      <c r="I1647" s="396">
        <f t="shared" si="598"/>
        <v>0</v>
      </c>
      <c r="J1647" s="397"/>
      <c r="K1647" s="398"/>
      <c r="L1647" s="394">
        <f t="shared" si="599"/>
        <v>0</v>
      </c>
      <c r="M1647" s="399"/>
      <c r="N1647" s="399"/>
      <c r="O1647" s="394">
        <f>O1627</f>
        <v>0</v>
      </c>
      <c r="P1647" s="382"/>
      <c r="Q1647" s="371" t="s">
        <v>256</v>
      </c>
    </row>
    <row r="1648" spans="1:17" ht="18.600000000000001" customHeight="1" x14ac:dyDescent="0.25">
      <c r="A1648" s="451" t="s">
        <v>172</v>
      </c>
      <c r="B1648" s="875" t="s">
        <v>172</v>
      </c>
      <c r="C1648" s="876" t="s">
        <v>178</v>
      </c>
      <c r="D1648" s="877"/>
      <c r="E1648" s="400">
        <f>SUM(E1649:E1651)</f>
        <v>0</v>
      </c>
      <c r="F1648" s="401"/>
      <c r="G1648" s="402"/>
      <c r="H1648" s="402"/>
      <c r="I1648" s="406"/>
      <c r="J1648" s="403"/>
      <c r="K1648" s="404"/>
      <c r="L1648" s="400">
        <f>SUM(L1649:L1651)</f>
        <v>0</v>
      </c>
      <c r="M1648" s="401"/>
      <c r="N1648" s="402"/>
      <c r="O1648" s="402"/>
      <c r="P1648" s="382"/>
    </row>
    <row r="1649" spans="1:18" ht="18.600000000000001" customHeight="1" x14ac:dyDescent="0.25">
      <c r="A1649" s="451"/>
      <c r="B1649" s="875"/>
      <c r="C1649" s="866" t="s">
        <v>192</v>
      </c>
      <c r="D1649" s="867"/>
      <c r="E1649" s="394">
        <f t="shared" ref="E1649:E1651" si="600">F1649*G1649*H1649</f>
        <v>0</v>
      </c>
      <c r="F1649" s="395"/>
      <c r="G1649" s="395"/>
      <c r="H1649" s="394">
        <f>H1627</f>
        <v>0</v>
      </c>
      <c r="I1649" s="396">
        <f t="shared" ref="I1649:I1652" si="601">L1649-E1649</f>
        <v>0</v>
      </c>
      <c r="J1649" s="397"/>
      <c r="K1649" s="398"/>
      <c r="L1649" s="394">
        <f t="shared" ref="L1649:L1652" si="602">M1649*N1649*O1649</f>
        <v>0</v>
      </c>
      <c r="M1649" s="399"/>
      <c r="N1649" s="399"/>
      <c r="O1649" s="394">
        <f>O1627</f>
        <v>0</v>
      </c>
      <c r="P1649" s="382"/>
    </row>
    <row r="1650" spans="1:18" ht="18.600000000000001" customHeight="1" x14ac:dyDescent="0.25">
      <c r="A1650" s="451"/>
      <c r="B1650" s="875"/>
      <c r="C1650" s="866" t="s">
        <v>193</v>
      </c>
      <c r="D1650" s="867"/>
      <c r="E1650" s="394">
        <f t="shared" si="600"/>
        <v>0</v>
      </c>
      <c r="F1650" s="395"/>
      <c r="G1650" s="395"/>
      <c r="H1650" s="394">
        <f>H1627</f>
        <v>0</v>
      </c>
      <c r="I1650" s="396">
        <f t="shared" si="601"/>
        <v>0</v>
      </c>
      <c r="J1650" s="397"/>
      <c r="K1650" s="398"/>
      <c r="L1650" s="394">
        <f t="shared" si="602"/>
        <v>0</v>
      </c>
      <c r="M1650" s="399"/>
      <c r="N1650" s="399"/>
      <c r="O1650" s="394">
        <f>O1627</f>
        <v>0</v>
      </c>
      <c r="P1650" s="382"/>
    </row>
    <row r="1651" spans="1:18" ht="18.600000000000001" customHeight="1" x14ac:dyDescent="0.25">
      <c r="A1651" s="451"/>
      <c r="B1651" s="875"/>
      <c r="C1651" s="866" t="s">
        <v>179</v>
      </c>
      <c r="D1651" s="867"/>
      <c r="E1651" s="394">
        <f t="shared" si="600"/>
        <v>0</v>
      </c>
      <c r="F1651" s="395"/>
      <c r="G1651" s="395"/>
      <c r="H1651" s="394">
        <f>H1627</f>
        <v>0</v>
      </c>
      <c r="I1651" s="396">
        <f t="shared" si="601"/>
        <v>0</v>
      </c>
      <c r="J1651" s="397"/>
      <c r="K1651" s="398"/>
      <c r="L1651" s="394">
        <f t="shared" si="602"/>
        <v>0</v>
      </c>
      <c r="M1651" s="399"/>
      <c r="N1651" s="399"/>
      <c r="O1651" s="394">
        <f>O1627</f>
        <v>0</v>
      </c>
      <c r="P1651" s="382"/>
    </row>
    <row r="1652" spans="1:18" ht="18.600000000000001" customHeight="1" x14ac:dyDescent="0.25">
      <c r="A1652" s="451" t="s">
        <v>173</v>
      </c>
      <c r="B1652" s="405" t="s">
        <v>173</v>
      </c>
      <c r="C1652" s="866" t="s">
        <v>194</v>
      </c>
      <c r="D1652" s="867"/>
      <c r="E1652" s="394">
        <f>F1652*G1652*H1652</f>
        <v>0</v>
      </c>
      <c r="F1652" s="395"/>
      <c r="G1652" s="395"/>
      <c r="H1652" s="394">
        <f>H1627</f>
        <v>0</v>
      </c>
      <c r="I1652" s="396">
        <f t="shared" si="601"/>
        <v>0</v>
      </c>
      <c r="J1652" s="397"/>
      <c r="K1652" s="398"/>
      <c r="L1652" s="394">
        <f t="shared" si="602"/>
        <v>0</v>
      </c>
      <c r="M1652" s="399"/>
      <c r="N1652" s="399"/>
      <c r="O1652" s="394">
        <f>O1627</f>
        <v>0</v>
      </c>
      <c r="P1652" s="382"/>
    </row>
    <row r="1653" spans="1:18" s="415" customFormat="1" ht="18.600000000000001" customHeight="1" x14ac:dyDescent="0.25">
      <c r="B1653" s="868" t="s">
        <v>196</v>
      </c>
      <c r="C1653" s="869"/>
      <c r="D1653" s="870"/>
      <c r="E1653" s="408">
        <f>SUM(E1627,E1628,E1633,E1634,E1638,E1639,E1643,E1644,E1647,E1648,E1652)</f>
        <v>0</v>
      </c>
      <c r="F1653" s="401"/>
      <c r="G1653" s="409"/>
      <c r="H1653" s="410"/>
      <c r="I1653" s="411"/>
      <c r="J1653" s="412"/>
      <c r="K1653" s="413"/>
      <c r="L1653" s="408">
        <f>SUM(L1627,L1628,L1633,L1634,L1638,L1639,L1643,L1644,L1647,L1648,L1652)</f>
        <v>0</v>
      </c>
      <c r="M1653" s="401"/>
      <c r="N1653" s="409"/>
      <c r="O1653" s="410"/>
      <c r="P1653" s="414"/>
    </row>
    <row r="1654" spans="1:18" ht="16.8" customHeight="1" outlineLevel="1" x14ac:dyDescent="0.25">
      <c r="B1654" s="871" t="s">
        <v>264</v>
      </c>
      <c r="C1654" s="872" t="s">
        <v>201</v>
      </c>
      <c r="D1654" s="873"/>
      <c r="E1654" s="416">
        <f t="shared" ref="E1654" si="603">F1654*G1654*H1654</f>
        <v>0</v>
      </c>
      <c r="F1654" s="417"/>
      <c r="G1654" s="417"/>
      <c r="H1654" s="394">
        <f>H1627</f>
        <v>0</v>
      </c>
      <c r="I1654" s="396">
        <f t="shared" ref="I1654:I1656" si="604">L1654-E1654</f>
        <v>0</v>
      </c>
      <c r="J1654" s="397"/>
      <c r="K1654" s="398"/>
      <c r="L1654" s="394">
        <f t="shared" ref="L1654:L1656" si="605">M1654*N1654*O1654</f>
        <v>0</v>
      </c>
      <c r="M1654" s="399"/>
      <c r="N1654" s="399"/>
      <c r="O1654" s="394">
        <f>O1627</f>
        <v>0</v>
      </c>
      <c r="P1654" s="382"/>
    </row>
    <row r="1655" spans="1:18" ht="16.8" customHeight="1" outlineLevel="1" x14ac:dyDescent="0.25">
      <c r="B1655" s="871"/>
      <c r="C1655" s="872" t="s">
        <v>200</v>
      </c>
      <c r="D1655" s="873"/>
      <c r="E1655" s="416">
        <f>F1655*G1655*H1655</f>
        <v>0</v>
      </c>
      <c r="F1655" s="417"/>
      <c r="G1655" s="417"/>
      <c r="H1655" s="394">
        <f>H1627</f>
        <v>0</v>
      </c>
      <c r="I1655" s="396">
        <f t="shared" si="604"/>
        <v>0</v>
      </c>
      <c r="J1655" s="397"/>
      <c r="K1655" s="398"/>
      <c r="L1655" s="394">
        <f t="shared" si="605"/>
        <v>0</v>
      </c>
      <c r="M1655" s="399"/>
      <c r="N1655" s="399"/>
      <c r="O1655" s="394">
        <f>O1627</f>
        <v>0</v>
      </c>
      <c r="P1655" s="382"/>
    </row>
    <row r="1656" spans="1:18" ht="16.8" customHeight="1" outlineLevel="1" x14ac:dyDescent="0.25">
      <c r="B1656" s="871"/>
      <c r="C1656" s="872" t="s">
        <v>197</v>
      </c>
      <c r="D1656" s="873"/>
      <c r="E1656" s="416">
        <f t="shared" ref="E1656" si="606">F1656*G1656*H1656</f>
        <v>0</v>
      </c>
      <c r="F1656" s="417"/>
      <c r="G1656" s="417"/>
      <c r="H1656" s="394">
        <f>H1627</f>
        <v>0</v>
      </c>
      <c r="I1656" s="396">
        <f t="shared" si="604"/>
        <v>0</v>
      </c>
      <c r="J1656" s="397"/>
      <c r="K1656" s="398"/>
      <c r="L1656" s="394">
        <f t="shared" si="605"/>
        <v>0</v>
      </c>
      <c r="M1656" s="399"/>
      <c r="N1656" s="399"/>
      <c r="O1656" s="394">
        <f>O1627</f>
        <v>0</v>
      </c>
      <c r="P1656" s="382"/>
    </row>
    <row r="1657" spans="1:18" s="415" customFormat="1" ht="18.600000000000001" customHeight="1" outlineLevel="1" thickBot="1" x14ac:dyDescent="0.3">
      <c r="B1657" s="860" t="s">
        <v>265</v>
      </c>
      <c r="C1657" s="861"/>
      <c r="D1657" s="862"/>
      <c r="E1657" s="418">
        <f>SUM(E1654:E1656)</f>
        <v>0</v>
      </c>
      <c r="F1657" s="419"/>
      <c r="G1657" s="420"/>
      <c r="H1657" s="421"/>
      <c r="I1657" s="422"/>
      <c r="J1657" s="423"/>
      <c r="K1657" s="424"/>
      <c r="L1657" s="418">
        <f>SUM(L1654:L1656)</f>
        <v>0</v>
      </c>
      <c r="M1657" s="419"/>
      <c r="N1657" s="420"/>
      <c r="O1657" s="421"/>
      <c r="P1657" s="414"/>
    </row>
    <row r="1658" spans="1:18" ht="21" customHeight="1" thickBot="1" x14ac:dyDescent="0.3">
      <c r="B1658" s="863" t="s">
        <v>254</v>
      </c>
      <c r="C1658" s="864"/>
      <c r="D1658" s="865" t="s">
        <v>255</v>
      </c>
      <c r="E1658" s="857"/>
      <c r="F1658" s="857" t="s">
        <v>257</v>
      </c>
      <c r="G1658" s="857"/>
      <c r="H1658" s="857" t="s">
        <v>258</v>
      </c>
      <c r="I1658" s="857"/>
      <c r="J1658" s="857" t="s">
        <v>259</v>
      </c>
      <c r="K1658" s="857"/>
      <c r="L1658" s="858" t="s">
        <v>260</v>
      </c>
      <c r="M1658" s="858"/>
      <c r="N1658" s="858" t="s">
        <v>261</v>
      </c>
      <c r="O1658" s="859"/>
      <c r="P1658" s="382"/>
    </row>
    <row r="1659" spans="1:18" outlineLevel="1" x14ac:dyDescent="0.25">
      <c r="B1659" s="303" t="s">
        <v>266</v>
      </c>
      <c r="E1659" s="425">
        <f>(E1653-E1652)*0.05</f>
        <v>0</v>
      </c>
      <c r="F1659" s="303"/>
      <c r="G1659" s="303"/>
      <c r="H1659" s="426"/>
      <c r="L1659" s="425">
        <f>(L1653-L1652)*0.05</f>
        <v>0</v>
      </c>
      <c r="P1659" s="382"/>
    </row>
    <row r="1660" spans="1:18" outlineLevel="1" x14ac:dyDescent="0.25">
      <c r="B1660" s="303"/>
      <c r="E1660" s="427" t="str">
        <f>IF(E1652&lt;=E1659,"O.K","Review")</f>
        <v>O.K</v>
      </c>
      <c r="F1660" s="303"/>
      <c r="G1660" s="303"/>
      <c r="L1660" s="427" t="str">
        <f>IF(L1652&lt;=L1659,"O.K","Review")</f>
        <v>O.K</v>
      </c>
      <c r="P1660" s="382"/>
    </row>
    <row r="1661" spans="1:18" s="428" customFormat="1" ht="25.5" customHeight="1" outlineLevel="1" x14ac:dyDescent="0.25">
      <c r="B1661" s="429" t="str">
        <f>정부지원금!$B$29</f>
        <v>성명 :                  (서명)</v>
      </c>
      <c r="C1661" s="429"/>
      <c r="E1661" s="429" t="str">
        <f>정부지원금!$E$29</f>
        <v>성명 :                  (서명)</v>
      </c>
      <c r="F1661" s="430"/>
      <c r="H1661" s="429" t="str">
        <f>정부지원금!$G$29</f>
        <v>성명 :                  (서명)</v>
      </c>
      <c r="K1661" s="430" t="str">
        <f>정부지원금!$I$29</f>
        <v>성명 :                  (서명)</v>
      </c>
      <c r="N1661" s="430" t="str">
        <f>정부지원금!$K$29</f>
        <v>성명 :                  (서명)</v>
      </c>
      <c r="P1661" s="382"/>
    </row>
    <row r="1662" spans="1:18" s="428" customFormat="1" ht="25.5" customHeight="1" outlineLevel="1" x14ac:dyDescent="0.25">
      <c r="B1662" s="429" t="str">
        <f>정부지원금!$B$30</f>
        <v>성명 :                  (서명)</v>
      </c>
      <c r="C1662" s="429"/>
      <c r="E1662" s="429" t="str">
        <f>정부지원금!$E$30</f>
        <v>성명 :                  (서명)</v>
      </c>
      <c r="F1662" s="430"/>
      <c r="H1662" s="429" t="str">
        <f>정부지원금!$G$30</f>
        <v>성명 :                  (서명)</v>
      </c>
      <c r="K1662" s="430" t="str">
        <f>정부지원금!$I$30</f>
        <v>성명 :                  (서명)</v>
      </c>
      <c r="N1662" s="430" t="str">
        <f>정부지원금!$K$30</f>
        <v>성명 :                  (서명)</v>
      </c>
      <c r="P1662" s="382"/>
    </row>
    <row r="1664" spans="1:18" ht="43.5" customHeight="1" x14ac:dyDescent="0.25">
      <c r="B1664" s="372" t="s">
        <v>262</v>
      </c>
      <c r="C1664" s="373"/>
      <c r="D1664" s="373"/>
      <c r="E1664" s="373"/>
      <c r="F1664" s="373"/>
      <c r="G1664" s="373"/>
      <c r="H1664" s="373"/>
      <c r="I1664" s="373"/>
      <c r="J1664" s="373"/>
      <c r="K1664" s="373"/>
      <c r="L1664" s="373"/>
      <c r="M1664" s="373"/>
      <c r="N1664" s="373"/>
      <c r="O1664" s="373"/>
      <c r="P1664" s="373"/>
      <c r="Q1664" s="373"/>
      <c r="R1664" s="373"/>
    </row>
    <row r="1665" spans="1:20" ht="21.6" customHeight="1" x14ac:dyDescent="0.25">
      <c r="B1665" s="942" t="str">
        <f>INDEX('훈련비용 조정내역표'!$C$10:$C$60,MATCH(F1667,'훈련비용 조정내역표'!$B$10:$B$60,0),0)</f>
        <v>승인</v>
      </c>
      <c r="C1665" s="942"/>
      <c r="D1665" s="374"/>
      <c r="E1665" s="375"/>
      <c r="F1665" s="375"/>
      <c r="G1665" s="376"/>
      <c r="H1665" s="383" t="s">
        <v>247</v>
      </c>
      <c r="I1665" s="378">
        <f>INDEX('훈련비용 조정내역표'!$G$10:$G$60,MATCH(F1667,'훈련비용 조정내역표'!$B$10:$B$60,0),0)</f>
        <v>0</v>
      </c>
      <c r="J1665" s="383" t="s">
        <v>248</v>
      </c>
      <c r="K1665" s="605">
        <f>INT(IFERROR($J1670/($B1669*$E1669*$B1672),))</f>
        <v>0</v>
      </c>
      <c r="L1665" s="435" t="e">
        <f>K1665/$I1665</f>
        <v>#DIV/0!</v>
      </c>
      <c r="M1665" s="436" t="s">
        <v>249</v>
      </c>
      <c r="N1665" s="605">
        <f>INT(IFERROR($N1670/($D1669*$G1669*$D1672),))</f>
        <v>0</v>
      </c>
      <c r="O1665" s="435" t="e">
        <f>N1665/$I1665</f>
        <v>#DIV/0!</v>
      </c>
      <c r="P1665" s="373"/>
      <c r="Q1665" s="373"/>
      <c r="R1665" s="373"/>
    </row>
    <row r="1666" spans="1:20" ht="21.6" customHeight="1" x14ac:dyDescent="0.25">
      <c r="B1666" s="379" t="s">
        <v>229</v>
      </c>
      <c r="C1666" s="881" t="s">
        <v>230</v>
      </c>
      <c r="D1666" s="881"/>
      <c r="E1666" s="881"/>
      <c r="F1666" s="377" t="s">
        <v>231</v>
      </c>
      <c r="G1666" s="380" t="s">
        <v>233</v>
      </c>
      <c r="H1666" s="943" t="s">
        <v>250</v>
      </c>
      <c r="I1666" s="944"/>
      <c r="J1666" s="944"/>
      <c r="K1666" s="944"/>
      <c r="L1666" s="944"/>
      <c r="M1666" s="944"/>
      <c r="N1666" s="944"/>
      <c r="O1666" s="945"/>
      <c r="P1666" s="373"/>
      <c r="Q1666" s="373"/>
      <c r="R1666" s="373"/>
    </row>
    <row r="1667" spans="1:20" ht="21.6" customHeight="1" thickBot="1" x14ac:dyDescent="0.3">
      <c r="B1667" s="636" t="str">
        <f>일반사항!$E$6</f>
        <v>부산</v>
      </c>
      <c r="C1667" s="937">
        <f>일반사항!$E$7</f>
        <v>0</v>
      </c>
      <c r="D1667" s="937"/>
      <c r="E1667" s="937"/>
      <c r="F1667" s="665">
        <f>'훈련비용 조정내역표'!$B$42</f>
        <v>33</v>
      </c>
      <c r="G1667" s="381">
        <f>INDEX('훈련비용 조정내역표'!$H$10:$H$60,MATCH(F1667,'훈련비용 조정내역표'!$B$10:$B$60,0),0)</f>
        <v>0</v>
      </c>
      <c r="H1667" s="937">
        <f>INDEX('훈련비용 조정내역표'!$D$10:$D$60,MATCH(F1667,'훈련비용 조정내역표'!$B$10:$B$60,0),0)</f>
        <v>0</v>
      </c>
      <c r="I1667" s="937"/>
      <c r="J1667" s="937"/>
      <c r="K1667" s="937"/>
      <c r="L1667" s="434" t="str">
        <f>IF(E1669=G1669,"◯ 적합","◯ 변경")</f>
        <v>◯ 적합</v>
      </c>
      <c r="M1667" s="938">
        <f>INDEX('훈련비용 조정내역표'!$E$10:$E$60,MATCH(F1667,'훈련비용 조정내역표'!$B$10:$B$60,0),0)</f>
        <v>0</v>
      </c>
      <c r="N1667" s="938"/>
      <c r="O1667" s="938"/>
      <c r="P1667" s="373"/>
      <c r="Q1667" s="373"/>
      <c r="R1667" s="373"/>
    </row>
    <row r="1668" spans="1:20" ht="21.6" customHeight="1" thickTop="1" x14ac:dyDescent="0.25">
      <c r="B1668" s="939" t="s">
        <v>106</v>
      </c>
      <c r="C1668" s="939"/>
      <c r="D1668" s="939"/>
      <c r="E1668" s="939" t="s">
        <v>163</v>
      </c>
      <c r="F1668" s="939"/>
      <c r="G1668" s="940"/>
      <c r="H1668" s="941" t="s">
        <v>243</v>
      </c>
      <c r="I1668" s="939"/>
      <c r="J1668" s="939"/>
      <c r="K1668" s="939"/>
      <c r="L1668" s="939" t="s">
        <v>246</v>
      </c>
      <c r="M1668" s="939"/>
      <c r="N1668" s="939"/>
      <c r="O1668" s="939"/>
      <c r="P1668" s="373"/>
      <c r="Q1668" s="373"/>
      <c r="R1668" s="373"/>
      <c r="T1668" s="382"/>
    </row>
    <row r="1669" spans="1:20" ht="21.6" customHeight="1" x14ac:dyDescent="0.25">
      <c r="B1669" s="915">
        <f>INDEX('훈련비용 조정내역표'!$O$10:$O$60,MATCH(F1667,'훈련비용 조정내역표'!$B$10:$B$60,0),0)</f>
        <v>0</v>
      </c>
      <c r="C1669" s="917" t="str">
        <f>IF(B1669=D1669,"◯ 적합","◯ 변경")</f>
        <v>◯ 적합</v>
      </c>
      <c r="D1669" s="918">
        <f>INDEX('훈련비용 조정내역표'!$Y$10:$Y$60,MATCH(F1667,'훈련비용 조정내역표'!$B$10:$B$60,0),0)</f>
        <v>0</v>
      </c>
      <c r="E1669" s="915">
        <f>INDEX('훈련비용 조정내역표'!$N$10:$N$60,MATCH(F1667,'훈련비용 조정내역표'!$B$10:$B$60,0),0)</f>
        <v>0</v>
      </c>
      <c r="F1669" s="917" t="str">
        <f>IF(E1669=G1669,"◯ 적합","◯ 변경")</f>
        <v>◯ 적합</v>
      </c>
      <c r="G1669" s="921">
        <f>INDEX('훈련비용 조정내역표'!$X$10:$X$60,MATCH(F1667,'훈련비용 조정내역표'!$B$10:$B$60,0),0)</f>
        <v>0</v>
      </c>
      <c r="H1669" s="934" t="s">
        <v>36</v>
      </c>
      <c r="I1669" s="926"/>
      <c r="J1669" s="935">
        <f>J1670+J1671+J1672+J1673</f>
        <v>0</v>
      </c>
      <c r="K1669" s="935"/>
      <c r="L1669" s="926" t="s">
        <v>36</v>
      </c>
      <c r="M1669" s="926"/>
      <c r="N1669" s="935">
        <f>N1670+N1671+N1672+N1673</f>
        <v>0</v>
      </c>
      <c r="O1669" s="935"/>
      <c r="P1669" s="373"/>
      <c r="Q1669" s="373"/>
      <c r="R1669" s="373"/>
      <c r="T1669" s="382"/>
    </row>
    <row r="1670" spans="1:20" ht="21.6" customHeight="1" x14ac:dyDescent="0.25">
      <c r="A1670" s="371" t="str">
        <f>F1667&amp;"훈련비금액"</f>
        <v>33훈련비금액</v>
      </c>
      <c r="B1670" s="915"/>
      <c r="C1670" s="917"/>
      <c r="D1670" s="918"/>
      <c r="E1670" s="915"/>
      <c r="F1670" s="917"/>
      <c r="G1670" s="921"/>
      <c r="H1670" s="929" t="s">
        <v>263</v>
      </c>
      <c r="I1670" s="932"/>
      <c r="J1670" s="936">
        <f>E1704</f>
        <v>0</v>
      </c>
      <c r="K1670" s="936"/>
      <c r="L1670" s="932" t="s">
        <v>263</v>
      </c>
      <c r="M1670" s="932"/>
      <c r="N1670" s="936">
        <f>L1704</f>
        <v>0</v>
      </c>
      <c r="O1670" s="936"/>
      <c r="P1670" s="373"/>
      <c r="Q1670" s="373"/>
      <c r="R1670" s="373"/>
      <c r="T1670" s="382"/>
    </row>
    <row r="1671" spans="1:20" ht="21.6" customHeight="1" x14ac:dyDescent="0.25">
      <c r="A1671" s="371" t="str">
        <f>F1667&amp;"숙식비"</f>
        <v>33숙식비</v>
      </c>
      <c r="B1671" s="926" t="s">
        <v>236</v>
      </c>
      <c r="C1671" s="926"/>
      <c r="D1671" s="926"/>
      <c r="E1671" s="926" t="s">
        <v>237</v>
      </c>
      <c r="F1671" s="926"/>
      <c r="G1671" s="927"/>
      <c r="H1671" s="928" t="s">
        <v>342</v>
      </c>
      <c r="I1671" s="384" t="s">
        <v>244</v>
      </c>
      <c r="J1671" s="923">
        <f>E1705</f>
        <v>0</v>
      </c>
      <c r="K1671" s="923"/>
      <c r="L1671" s="931" t="s">
        <v>342</v>
      </c>
      <c r="M1671" s="384" t="s">
        <v>244</v>
      </c>
      <c r="N1671" s="914">
        <f>L1705</f>
        <v>0</v>
      </c>
      <c r="O1671" s="914"/>
      <c r="P1671" s="373"/>
      <c r="Q1671" s="373"/>
      <c r="R1671" s="373"/>
      <c r="T1671" s="382"/>
    </row>
    <row r="1672" spans="1:20" ht="21.6" customHeight="1" x14ac:dyDescent="0.25">
      <c r="A1672" s="371" t="str">
        <f>F1667&amp;"식비"</f>
        <v>33식비</v>
      </c>
      <c r="B1672" s="915">
        <f>INDEX('훈련비용 조정내역표'!$M$10:$M$60,MATCH(F1667,'훈련비용 조정내역표'!$B$10:$B$60,0),0)</f>
        <v>0</v>
      </c>
      <c r="C1672" s="917" t="str">
        <f>IF(B1672=D1672,"◯ 적합","◯ 변경")</f>
        <v>◯ 적합</v>
      </c>
      <c r="D1672" s="918">
        <f>INDEX('훈련비용 조정내역표'!$W$10:$W$60,MATCH(F1667,'훈련비용 조정내역표'!$B$10:$B$60,0),0)</f>
        <v>0</v>
      </c>
      <c r="E1672" s="920">
        <f>INDEX('훈련비용 조정내역표'!$J$10:$J$60,MATCH(F1667,'훈련비용 조정내역표'!$B$10:$B$60,0),0)</f>
        <v>0</v>
      </c>
      <c r="F1672" s="917" t="str">
        <f>IF(E1672=G1672,"◯ 적합","◯ 변경")</f>
        <v>◯ 적합</v>
      </c>
      <c r="G1672" s="921">
        <f>INDEX('훈련비용 조정내역표'!$K$10:$K$60,MATCH(F1667,'훈련비용 조정내역표'!$B$10:$B$60,0),0)</f>
        <v>0</v>
      </c>
      <c r="H1672" s="929"/>
      <c r="I1672" s="384" t="s">
        <v>199</v>
      </c>
      <c r="J1672" s="923">
        <f>E1706</f>
        <v>0</v>
      </c>
      <c r="K1672" s="923"/>
      <c r="L1672" s="932"/>
      <c r="M1672" s="384" t="s">
        <v>199</v>
      </c>
      <c r="N1672" s="914">
        <f>L1706</f>
        <v>0</v>
      </c>
      <c r="O1672" s="914"/>
      <c r="P1672" s="373"/>
      <c r="Q1672" s="373"/>
      <c r="R1672" s="373"/>
      <c r="T1672" s="382"/>
    </row>
    <row r="1673" spans="1:20" ht="21.6" customHeight="1" thickBot="1" x14ac:dyDescent="0.3">
      <c r="A1673" s="371" t="str">
        <f>F1667&amp;"수당 등"</f>
        <v>33수당 등</v>
      </c>
      <c r="B1673" s="916"/>
      <c r="C1673" s="917"/>
      <c r="D1673" s="919"/>
      <c r="E1673" s="916"/>
      <c r="F1673" s="917"/>
      <c r="G1673" s="922"/>
      <c r="H1673" s="930"/>
      <c r="I1673" s="385" t="s">
        <v>245</v>
      </c>
      <c r="J1673" s="924">
        <f>E1707</f>
        <v>0</v>
      </c>
      <c r="K1673" s="924"/>
      <c r="L1673" s="933"/>
      <c r="M1673" s="385" t="s">
        <v>245</v>
      </c>
      <c r="N1673" s="925">
        <f>L1707</f>
        <v>0</v>
      </c>
      <c r="O1673" s="925"/>
      <c r="P1673" s="373"/>
      <c r="Q1673" s="373"/>
      <c r="R1673" s="373"/>
      <c r="T1673" s="382"/>
    </row>
    <row r="1674" spans="1:20" ht="21.6" customHeight="1" thickTop="1" thickBot="1" x14ac:dyDescent="0.3">
      <c r="B1674" s="883" t="s">
        <v>238</v>
      </c>
      <c r="C1674" s="883"/>
      <c r="D1674" s="386">
        <f>INDEX('훈련비용 조정내역표'!$L$10:$L$60,MATCH(F1667,'훈련비용 조정내역표'!$B$10:$B$60,0),0)</f>
        <v>0</v>
      </c>
      <c r="E1674" s="883" t="s">
        <v>239</v>
      </c>
      <c r="F1674" s="883"/>
      <c r="G1674" s="387">
        <f>INDEX('훈련비용 조정내역표'!$V$10:$V$60,MATCH(F1667,'훈련비용 조정내역표'!$B$10:$B$60,0),0)</f>
        <v>0</v>
      </c>
      <c r="H1674" s="884" t="s">
        <v>240</v>
      </c>
      <c r="I1674" s="884"/>
      <c r="J1674" s="388" t="s">
        <v>241</v>
      </c>
      <c r="K1674" s="389"/>
      <c r="L1674" s="388" t="s">
        <v>242</v>
      </c>
      <c r="M1674" s="390"/>
      <c r="N1674" s="885"/>
      <c r="O1674" s="885"/>
      <c r="P1674" s="373"/>
      <c r="Q1674" s="373"/>
      <c r="R1674" s="373"/>
      <c r="T1674" s="382"/>
    </row>
    <row r="1675" spans="1:20" ht="21.6" customHeight="1" thickTop="1" x14ac:dyDescent="0.25">
      <c r="B1675" s="886" t="s">
        <v>174</v>
      </c>
      <c r="C1675" s="889" t="s">
        <v>175</v>
      </c>
      <c r="D1675" s="890"/>
      <c r="E1675" s="895" t="s">
        <v>251</v>
      </c>
      <c r="F1675" s="896"/>
      <c r="G1675" s="896"/>
      <c r="H1675" s="896"/>
      <c r="I1675" s="897" t="s">
        <v>252</v>
      </c>
      <c r="J1675" s="898"/>
      <c r="K1675" s="899"/>
      <c r="L1675" s="906" t="s">
        <v>253</v>
      </c>
      <c r="M1675" s="907"/>
      <c r="N1675" s="907"/>
      <c r="O1675" s="908"/>
      <c r="P1675" s="382"/>
    </row>
    <row r="1676" spans="1:20" ht="21.6" customHeight="1" x14ac:dyDescent="0.25">
      <c r="B1676" s="887"/>
      <c r="C1676" s="891"/>
      <c r="D1676" s="892"/>
      <c r="E1676" s="909" t="s">
        <v>176</v>
      </c>
      <c r="F1676" s="911" t="s">
        <v>177</v>
      </c>
      <c r="G1676" s="912"/>
      <c r="H1676" s="912"/>
      <c r="I1676" s="900"/>
      <c r="J1676" s="901"/>
      <c r="K1676" s="902"/>
      <c r="L1676" s="909" t="s">
        <v>176</v>
      </c>
      <c r="M1676" s="911" t="s">
        <v>177</v>
      </c>
      <c r="N1676" s="912"/>
      <c r="O1676" s="913"/>
      <c r="P1676" s="382"/>
    </row>
    <row r="1677" spans="1:20" ht="21.6" customHeight="1" x14ac:dyDescent="0.25">
      <c r="B1677" s="888"/>
      <c r="C1677" s="893"/>
      <c r="D1677" s="894"/>
      <c r="E1677" s="910"/>
      <c r="F1677" s="392" t="s">
        <v>134</v>
      </c>
      <c r="G1677" s="392" t="s">
        <v>195</v>
      </c>
      <c r="H1677" s="391" t="s">
        <v>136</v>
      </c>
      <c r="I1677" s="903"/>
      <c r="J1677" s="904"/>
      <c r="K1677" s="905"/>
      <c r="L1677" s="910"/>
      <c r="M1677" s="392" t="s">
        <v>134</v>
      </c>
      <c r="N1677" s="392" t="s">
        <v>195</v>
      </c>
      <c r="O1677" s="392" t="s">
        <v>136</v>
      </c>
      <c r="P1677" s="382"/>
    </row>
    <row r="1678" spans="1:20" ht="18.600000000000001" customHeight="1" x14ac:dyDescent="0.25">
      <c r="A1678" s="451" t="s">
        <v>114</v>
      </c>
      <c r="B1678" s="393" t="s">
        <v>114</v>
      </c>
      <c r="C1678" s="880" t="s">
        <v>180</v>
      </c>
      <c r="D1678" s="878"/>
      <c r="E1678" s="394">
        <f>F1678*G1678*H1678</f>
        <v>0</v>
      </c>
      <c r="F1678" s="395"/>
      <c r="G1678" s="395"/>
      <c r="H1678" s="394">
        <f>B1669</f>
        <v>0</v>
      </c>
      <c r="I1678" s="396">
        <f>L1678-E1678</f>
        <v>0</v>
      </c>
      <c r="J1678" s="397"/>
      <c r="K1678" s="398"/>
      <c r="L1678" s="394">
        <f>M1678*N1678*O1678</f>
        <v>0</v>
      </c>
      <c r="M1678" s="399"/>
      <c r="N1678" s="399"/>
      <c r="O1678" s="394">
        <f>D1669</f>
        <v>0</v>
      </c>
      <c r="P1678" s="382"/>
    </row>
    <row r="1679" spans="1:20" ht="18.600000000000001" customHeight="1" x14ac:dyDescent="0.25">
      <c r="A1679" s="451" t="s">
        <v>164</v>
      </c>
      <c r="B1679" s="881" t="s">
        <v>164</v>
      </c>
      <c r="C1679" s="876" t="s">
        <v>178</v>
      </c>
      <c r="D1679" s="877"/>
      <c r="E1679" s="400">
        <f>SUM(E1680:E1683)</f>
        <v>0</v>
      </c>
      <c r="F1679" s="401"/>
      <c r="G1679" s="402"/>
      <c r="H1679" s="402"/>
      <c r="I1679" s="396"/>
      <c r="J1679" s="403"/>
      <c r="K1679" s="404"/>
      <c r="L1679" s="400">
        <f>SUM(L1680:L1683)</f>
        <v>0</v>
      </c>
      <c r="M1679" s="401"/>
      <c r="N1679" s="402"/>
      <c r="O1679" s="402"/>
      <c r="P1679" s="382"/>
    </row>
    <row r="1680" spans="1:20" ht="18.600000000000001" customHeight="1" x14ac:dyDescent="0.25">
      <c r="A1680" s="451"/>
      <c r="B1680" s="881"/>
      <c r="C1680" s="874" t="s">
        <v>181</v>
      </c>
      <c r="D1680" s="882"/>
      <c r="E1680" s="394">
        <f t="shared" ref="E1680:E1683" si="607">F1680*G1680*H1680</f>
        <v>0</v>
      </c>
      <c r="F1680" s="395"/>
      <c r="G1680" s="395"/>
      <c r="H1680" s="394">
        <f>H1678</f>
        <v>0</v>
      </c>
      <c r="I1680" s="396">
        <f t="shared" ref="I1680:I1684" si="608">L1680-E1680</f>
        <v>0</v>
      </c>
      <c r="J1680" s="397"/>
      <c r="K1680" s="398"/>
      <c r="L1680" s="394">
        <f t="shared" ref="L1680:L1684" si="609">M1680*N1680*O1680</f>
        <v>0</v>
      </c>
      <c r="M1680" s="399"/>
      <c r="N1680" s="399"/>
      <c r="O1680" s="394">
        <f>O1678</f>
        <v>0</v>
      </c>
      <c r="P1680" s="382"/>
    </row>
    <row r="1681" spans="1:16" ht="18.600000000000001" customHeight="1" x14ac:dyDescent="0.25">
      <c r="A1681" s="451"/>
      <c r="B1681" s="881"/>
      <c r="C1681" s="874" t="s">
        <v>181</v>
      </c>
      <c r="D1681" s="882"/>
      <c r="E1681" s="394">
        <f t="shared" si="607"/>
        <v>0</v>
      </c>
      <c r="F1681" s="395"/>
      <c r="G1681" s="395"/>
      <c r="H1681" s="394">
        <f>H1678</f>
        <v>0</v>
      </c>
      <c r="I1681" s="396">
        <f t="shared" si="608"/>
        <v>0</v>
      </c>
      <c r="J1681" s="397"/>
      <c r="K1681" s="398"/>
      <c r="L1681" s="394">
        <f t="shared" si="609"/>
        <v>0</v>
      </c>
      <c r="M1681" s="399"/>
      <c r="N1681" s="399"/>
      <c r="O1681" s="394">
        <f>O1678</f>
        <v>0</v>
      </c>
      <c r="P1681" s="382"/>
    </row>
    <row r="1682" spans="1:16" ht="18.600000000000001" customHeight="1" x14ac:dyDescent="0.25">
      <c r="A1682" s="451"/>
      <c r="B1682" s="881"/>
      <c r="C1682" s="874" t="s">
        <v>182</v>
      </c>
      <c r="D1682" s="867"/>
      <c r="E1682" s="394">
        <f t="shared" si="607"/>
        <v>0</v>
      </c>
      <c r="F1682" s="395"/>
      <c r="G1682" s="395"/>
      <c r="H1682" s="394">
        <f>H1678</f>
        <v>0</v>
      </c>
      <c r="I1682" s="396">
        <f t="shared" si="608"/>
        <v>0</v>
      </c>
      <c r="J1682" s="397"/>
      <c r="K1682" s="398"/>
      <c r="L1682" s="394">
        <f t="shared" si="609"/>
        <v>0</v>
      </c>
      <c r="M1682" s="399"/>
      <c r="N1682" s="399"/>
      <c r="O1682" s="394">
        <f>O1678</f>
        <v>0</v>
      </c>
      <c r="P1682" s="382"/>
    </row>
    <row r="1683" spans="1:16" ht="18.600000000000001" customHeight="1" x14ac:dyDescent="0.25">
      <c r="A1683" s="451"/>
      <c r="B1683" s="881"/>
      <c r="C1683" s="874" t="s">
        <v>182</v>
      </c>
      <c r="D1683" s="867"/>
      <c r="E1683" s="394">
        <f t="shared" si="607"/>
        <v>0</v>
      </c>
      <c r="F1683" s="395"/>
      <c r="G1683" s="395"/>
      <c r="H1683" s="394">
        <f>H1678</f>
        <v>0</v>
      </c>
      <c r="I1683" s="396">
        <f t="shared" si="608"/>
        <v>0</v>
      </c>
      <c r="J1683" s="397"/>
      <c r="K1683" s="398"/>
      <c r="L1683" s="394">
        <f t="shared" si="609"/>
        <v>0</v>
      </c>
      <c r="M1683" s="399"/>
      <c r="N1683" s="399"/>
      <c r="O1683" s="394">
        <f>O1678</f>
        <v>0</v>
      </c>
      <c r="P1683" s="382"/>
    </row>
    <row r="1684" spans="1:16" ht="18.600000000000001" customHeight="1" x14ac:dyDescent="0.25">
      <c r="A1684" s="451" t="s">
        <v>165</v>
      </c>
      <c r="B1684" s="405" t="s">
        <v>165</v>
      </c>
      <c r="C1684" s="874" t="s">
        <v>183</v>
      </c>
      <c r="D1684" s="867"/>
      <c r="E1684" s="394">
        <f>F1684*G1684*H1684</f>
        <v>0</v>
      </c>
      <c r="F1684" s="395"/>
      <c r="G1684" s="395"/>
      <c r="H1684" s="394">
        <f>H1678</f>
        <v>0</v>
      </c>
      <c r="I1684" s="396">
        <f t="shared" si="608"/>
        <v>0</v>
      </c>
      <c r="J1684" s="397"/>
      <c r="K1684" s="398"/>
      <c r="L1684" s="394">
        <f t="shared" si="609"/>
        <v>0</v>
      </c>
      <c r="M1684" s="399"/>
      <c r="N1684" s="399"/>
      <c r="O1684" s="394">
        <f>O1678</f>
        <v>0</v>
      </c>
      <c r="P1684" s="382"/>
    </row>
    <row r="1685" spans="1:16" ht="18.600000000000001" customHeight="1" x14ac:dyDescent="0.25">
      <c r="A1685" s="451" t="s">
        <v>166</v>
      </c>
      <c r="B1685" s="875" t="s">
        <v>166</v>
      </c>
      <c r="C1685" s="876" t="s">
        <v>178</v>
      </c>
      <c r="D1685" s="877"/>
      <c r="E1685" s="400">
        <f>SUM(E1686:E1688)</f>
        <v>0</v>
      </c>
      <c r="F1685" s="401"/>
      <c r="G1685" s="402"/>
      <c r="H1685" s="402"/>
      <c r="I1685" s="406"/>
      <c r="J1685" s="403"/>
      <c r="K1685" s="404"/>
      <c r="L1685" s="400">
        <f>SUM(L1686:L1688)</f>
        <v>0</v>
      </c>
      <c r="M1685" s="401"/>
      <c r="N1685" s="402"/>
      <c r="O1685" s="402"/>
      <c r="P1685" s="382"/>
    </row>
    <row r="1686" spans="1:16" ht="18.600000000000001" customHeight="1" x14ac:dyDescent="0.25">
      <c r="A1686" s="451"/>
      <c r="B1686" s="879"/>
      <c r="C1686" s="866" t="s">
        <v>184</v>
      </c>
      <c r="D1686" s="867"/>
      <c r="E1686" s="394">
        <f>F1686*G1686*H1686</f>
        <v>0</v>
      </c>
      <c r="F1686" s="395"/>
      <c r="G1686" s="395"/>
      <c r="H1686" s="394">
        <f>H1678</f>
        <v>0</v>
      </c>
      <c r="I1686" s="396">
        <f t="shared" ref="I1686:I1689" si="610">L1686-E1686</f>
        <v>0</v>
      </c>
      <c r="J1686" s="397"/>
      <c r="K1686" s="398"/>
      <c r="L1686" s="394">
        <f t="shared" ref="L1686:L1689" si="611">M1686*N1686*O1686</f>
        <v>0</v>
      </c>
      <c r="M1686" s="399"/>
      <c r="N1686" s="399"/>
      <c r="O1686" s="394">
        <f>O1678</f>
        <v>0</v>
      </c>
      <c r="P1686" s="382"/>
    </row>
    <row r="1687" spans="1:16" ht="18.600000000000001" customHeight="1" x14ac:dyDescent="0.25">
      <c r="A1687" s="451"/>
      <c r="B1687" s="879"/>
      <c r="C1687" s="866" t="s">
        <v>185</v>
      </c>
      <c r="D1687" s="867"/>
      <c r="E1687" s="394">
        <f t="shared" ref="E1687:E1688" si="612">F1687*G1687*H1687</f>
        <v>0</v>
      </c>
      <c r="F1687" s="395"/>
      <c r="G1687" s="395"/>
      <c r="H1687" s="394">
        <f>H1678</f>
        <v>0</v>
      </c>
      <c r="I1687" s="396">
        <f t="shared" si="610"/>
        <v>0</v>
      </c>
      <c r="J1687" s="397"/>
      <c r="K1687" s="398"/>
      <c r="L1687" s="394">
        <f t="shared" si="611"/>
        <v>0</v>
      </c>
      <c r="M1687" s="399"/>
      <c r="N1687" s="399"/>
      <c r="O1687" s="394">
        <f>O1678</f>
        <v>0</v>
      </c>
      <c r="P1687" s="382"/>
    </row>
    <row r="1688" spans="1:16" ht="18.600000000000001" customHeight="1" x14ac:dyDescent="0.25">
      <c r="A1688" s="451"/>
      <c r="B1688" s="879"/>
      <c r="C1688" s="866" t="s">
        <v>179</v>
      </c>
      <c r="D1688" s="867"/>
      <c r="E1688" s="394">
        <f t="shared" si="612"/>
        <v>0</v>
      </c>
      <c r="F1688" s="395"/>
      <c r="G1688" s="395"/>
      <c r="H1688" s="394">
        <f>H1678</f>
        <v>0</v>
      </c>
      <c r="I1688" s="396">
        <f t="shared" si="610"/>
        <v>0</v>
      </c>
      <c r="J1688" s="397"/>
      <c r="K1688" s="398"/>
      <c r="L1688" s="394">
        <f t="shared" si="611"/>
        <v>0</v>
      </c>
      <c r="M1688" s="399"/>
      <c r="N1688" s="399"/>
      <c r="O1688" s="394">
        <f>O1678</f>
        <v>0</v>
      </c>
      <c r="P1688" s="382"/>
    </row>
    <row r="1689" spans="1:16" ht="18.600000000000001" customHeight="1" x14ac:dyDescent="0.25">
      <c r="A1689" s="451" t="s">
        <v>167</v>
      </c>
      <c r="B1689" s="407" t="s">
        <v>167</v>
      </c>
      <c r="C1689" s="874" t="s">
        <v>186</v>
      </c>
      <c r="D1689" s="867"/>
      <c r="E1689" s="394">
        <f>F1689*G1689*H1689</f>
        <v>0</v>
      </c>
      <c r="F1689" s="395"/>
      <c r="G1689" s="395"/>
      <c r="H1689" s="394">
        <f>H1678</f>
        <v>0</v>
      </c>
      <c r="I1689" s="396">
        <f t="shared" si="610"/>
        <v>0</v>
      </c>
      <c r="J1689" s="397"/>
      <c r="K1689" s="398"/>
      <c r="L1689" s="394">
        <f t="shared" si="611"/>
        <v>0</v>
      </c>
      <c r="M1689" s="399"/>
      <c r="N1689" s="399"/>
      <c r="O1689" s="394">
        <f>O1678</f>
        <v>0</v>
      </c>
      <c r="P1689" s="382"/>
    </row>
    <row r="1690" spans="1:16" ht="18.600000000000001" customHeight="1" x14ac:dyDescent="0.25">
      <c r="A1690" s="451" t="s">
        <v>168</v>
      </c>
      <c r="B1690" s="875" t="s">
        <v>168</v>
      </c>
      <c r="C1690" s="876" t="s">
        <v>178</v>
      </c>
      <c r="D1690" s="877"/>
      <c r="E1690" s="400">
        <f>SUM(E1691:E1693)</f>
        <v>0</v>
      </c>
      <c r="F1690" s="401"/>
      <c r="G1690" s="402"/>
      <c r="H1690" s="402"/>
      <c r="I1690" s="406"/>
      <c r="J1690" s="403"/>
      <c r="K1690" s="404"/>
      <c r="L1690" s="400">
        <f>SUM(L1691:L1693)</f>
        <v>0</v>
      </c>
      <c r="M1690" s="401"/>
      <c r="N1690" s="402"/>
      <c r="O1690" s="402"/>
      <c r="P1690" s="382"/>
    </row>
    <row r="1691" spans="1:16" ht="18.600000000000001" customHeight="1" x14ac:dyDescent="0.25">
      <c r="A1691" s="451"/>
      <c r="B1691" s="875"/>
      <c r="C1691" s="866" t="s">
        <v>187</v>
      </c>
      <c r="D1691" s="867"/>
      <c r="E1691" s="394">
        <f t="shared" ref="E1691:E1693" si="613">F1691*G1691*H1691</f>
        <v>0</v>
      </c>
      <c r="F1691" s="395"/>
      <c r="G1691" s="395"/>
      <c r="H1691" s="394">
        <f>H1678</f>
        <v>0</v>
      </c>
      <c r="I1691" s="396">
        <f t="shared" ref="I1691:I1694" si="614">L1691-E1691</f>
        <v>0</v>
      </c>
      <c r="J1691" s="397"/>
      <c r="K1691" s="398"/>
      <c r="L1691" s="394">
        <f t="shared" ref="L1691:L1694" si="615">M1691*N1691*O1691</f>
        <v>0</v>
      </c>
      <c r="M1691" s="399"/>
      <c r="N1691" s="399"/>
      <c r="O1691" s="394">
        <f>O1678</f>
        <v>0</v>
      </c>
      <c r="P1691" s="382"/>
    </row>
    <row r="1692" spans="1:16" ht="18.600000000000001" customHeight="1" x14ac:dyDescent="0.25">
      <c r="A1692" s="451"/>
      <c r="B1692" s="875"/>
      <c r="C1692" s="866" t="s">
        <v>188</v>
      </c>
      <c r="D1692" s="867"/>
      <c r="E1692" s="394">
        <f t="shared" si="613"/>
        <v>0</v>
      </c>
      <c r="F1692" s="395"/>
      <c r="G1692" s="395"/>
      <c r="H1692" s="394">
        <f>H1678</f>
        <v>0</v>
      </c>
      <c r="I1692" s="396">
        <f t="shared" si="614"/>
        <v>0</v>
      </c>
      <c r="J1692" s="397"/>
      <c r="K1692" s="398"/>
      <c r="L1692" s="394">
        <f t="shared" si="615"/>
        <v>0</v>
      </c>
      <c r="M1692" s="399"/>
      <c r="N1692" s="399"/>
      <c r="O1692" s="394">
        <f>O1678</f>
        <v>0</v>
      </c>
      <c r="P1692" s="382"/>
    </row>
    <row r="1693" spans="1:16" ht="18.600000000000001" customHeight="1" x14ac:dyDescent="0.25">
      <c r="A1693" s="451"/>
      <c r="B1693" s="875"/>
      <c r="C1693" s="866" t="s">
        <v>179</v>
      </c>
      <c r="D1693" s="867"/>
      <c r="E1693" s="394">
        <f t="shared" si="613"/>
        <v>0</v>
      </c>
      <c r="F1693" s="395"/>
      <c r="G1693" s="395"/>
      <c r="H1693" s="394">
        <f>H1678</f>
        <v>0</v>
      </c>
      <c r="I1693" s="396">
        <f t="shared" si="614"/>
        <v>0</v>
      </c>
      <c r="J1693" s="397"/>
      <c r="K1693" s="398"/>
      <c r="L1693" s="394">
        <f t="shared" si="615"/>
        <v>0</v>
      </c>
      <c r="M1693" s="399"/>
      <c r="N1693" s="399"/>
      <c r="O1693" s="394">
        <f>O1678</f>
        <v>0</v>
      </c>
      <c r="P1693" s="382"/>
    </row>
    <row r="1694" spans="1:16" ht="18.600000000000001" customHeight="1" x14ac:dyDescent="0.25">
      <c r="A1694" s="451" t="s">
        <v>169</v>
      </c>
      <c r="B1694" s="405" t="s">
        <v>169</v>
      </c>
      <c r="C1694" s="874" t="s">
        <v>189</v>
      </c>
      <c r="D1694" s="867"/>
      <c r="E1694" s="394">
        <f>F1694*G1694*H1694</f>
        <v>0</v>
      </c>
      <c r="F1694" s="395"/>
      <c r="G1694" s="395"/>
      <c r="H1694" s="394">
        <f>H1678</f>
        <v>0</v>
      </c>
      <c r="I1694" s="396">
        <f t="shared" si="614"/>
        <v>0</v>
      </c>
      <c r="J1694" s="397"/>
      <c r="K1694" s="398"/>
      <c r="L1694" s="394">
        <f t="shared" si="615"/>
        <v>0</v>
      </c>
      <c r="M1694" s="399"/>
      <c r="N1694" s="399"/>
      <c r="O1694" s="394">
        <f>O1678</f>
        <v>0</v>
      </c>
      <c r="P1694" s="382"/>
    </row>
    <row r="1695" spans="1:16" ht="18.600000000000001" customHeight="1" x14ac:dyDescent="0.25">
      <c r="A1695" s="451" t="s">
        <v>170</v>
      </c>
      <c r="B1695" s="875" t="s">
        <v>170</v>
      </c>
      <c r="C1695" s="876" t="s">
        <v>178</v>
      </c>
      <c r="D1695" s="877"/>
      <c r="E1695" s="400">
        <f>SUM(E1696:E1697)</f>
        <v>0</v>
      </c>
      <c r="F1695" s="401"/>
      <c r="G1695" s="402"/>
      <c r="H1695" s="402"/>
      <c r="I1695" s="406"/>
      <c r="J1695" s="403"/>
      <c r="K1695" s="404"/>
      <c r="L1695" s="400">
        <f>SUM(L1696:L1697)</f>
        <v>0</v>
      </c>
      <c r="M1695" s="401"/>
      <c r="N1695" s="402"/>
      <c r="O1695" s="402"/>
      <c r="P1695" s="382"/>
    </row>
    <row r="1696" spans="1:16" ht="18.600000000000001" customHeight="1" x14ac:dyDescent="0.25">
      <c r="A1696" s="451"/>
      <c r="B1696" s="878"/>
      <c r="C1696" s="874" t="s">
        <v>170</v>
      </c>
      <c r="D1696" s="867"/>
      <c r="E1696" s="394">
        <f t="shared" ref="E1696" si="616">F1696*G1696*H1696</f>
        <v>0</v>
      </c>
      <c r="F1696" s="395"/>
      <c r="G1696" s="395"/>
      <c r="H1696" s="394">
        <f>H1678</f>
        <v>0</v>
      </c>
      <c r="I1696" s="396">
        <f t="shared" ref="I1696:I1698" si="617">L1696-E1696</f>
        <v>0</v>
      </c>
      <c r="J1696" s="397"/>
      <c r="K1696" s="398"/>
      <c r="L1696" s="394">
        <f t="shared" ref="L1696:L1698" si="618">M1696*N1696*O1696</f>
        <v>0</v>
      </c>
      <c r="M1696" s="399"/>
      <c r="N1696" s="399"/>
      <c r="O1696" s="394">
        <f>O1678</f>
        <v>0</v>
      </c>
      <c r="P1696" s="382"/>
    </row>
    <row r="1697" spans="1:17" ht="18.600000000000001" customHeight="1" x14ac:dyDescent="0.25">
      <c r="A1697" s="451"/>
      <c r="B1697" s="878"/>
      <c r="C1697" s="874" t="s">
        <v>190</v>
      </c>
      <c r="D1697" s="867"/>
      <c r="E1697" s="394">
        <f>F1697*G1697*H1697</f>
        <v>0</v>
      </c>
      <c r="F1697" s="395"/>
      <c r="G1697" s="395"/>
      <c r="H1697" s="394">
        <f>H1678</f>
        <v>0</v>
      </c>
      <c r="I1697" s="396">
        <f t="shared" si="617"/>
        <v>0</v>
      </c>
      <c r="J1697" s="397"/>
      <c r="K1697" s="398"/>
      <c r="L1697" s="394">
        <f t="shared" si="618"/>
        <v>0</v>
      </c>
      <c r="M1697" s="399"/>
      <c r="N1697" s="399"/>
      <c r="O1697" s="394">
        <f>O1678</f>
        <v>0</v>
      </c>
      <c r="P1697" s="382"/>
    </row>
    <row r="1698" spans="1:17" ht="18.600000000000001" customHeight="1" x14ac:dyDescent="0.25">
      <c r="A1698" s="451" t="s">
        <v>171</v>
      </c>
      <c r="B1698" s="405" t="s">
        <v>171</v>
      </c>
      <c r="C1698" s="874" t="s">
        <v>191</v>
      </c>
      <c r="D1698" s="867"/>
      <c r="E1698" s="394">
        <f>F1698*G1698*H1698</f>
        <v>0</v>
      </c>
      <c r="F1698" s="395"/>
      <c r="G1698" s="395"/>
      <c r="H1698" s="394">
        <f>H1678</f>
        <v>0</v>
      </c>
      <c r="I1698" s="396">
        <f t="shared" si="617"/>
        <v>0</v>
      </c>
      <c r="J1698" s="397"/>
      <c r="K1698" s="398"/>
      <c r="L1698" s="394">
        <f t="shared" si="618"/>
        <v>0</v>
      </c>
      <c r="M1698" s="399"/>
      <c r="N1698" s="399"/>
      <c r="O1698" s="394">
        <f>O1678</f>
        <v>0</v>
      </c>
      <c r="P1698" s="382"/>
      <c r="Q1698" s="371" t="s">
        <v>256</v>
      </c>
    </row>
    <row r="1699" spans="1:17" ht="18.600000000000001" customHeight="1" x14ac:dyDescent="0.25">
      <c r="A1699" s="451" t="s">
        <v>172</v>
      </c>
      <c r="B1699" s="875" t="s">
        <v>172</v>
      </c>
      <c r="C1699" s="876" t="s">
        <v>178</v>
      </c>
      <c r="D1699" s="877"/>
      <c r="E1699" s="400">
        <f>SUM(E1700:E1702)</f>
        <v>0</v>
      </c>
      <c r="F1699" s="401"/>
      <c r="G1699" s="402"/>
      <c r="H1699" s="402"/>
      <c r="I1699" s="406"/>
      <c r="J1699" s="403"/>
      <c r="K1699" s="404"/>
      <c r="L1699" s="400">
        <f>SUM(L1700:L1702)</f>
        <v>0</v>
      </c>
      <c r="M1699" s="401"/>
      <c r="N1699" s="402"/>
      <c r="O1699" s="402"/>
      <c r="P1699" s="382"/>
    </row>
    <row r="1700" spans="1:17" ht="18.600000000000001" customHeight="1" x14ac:dyDescent="0.25">
      <c r="A1700" s="451"/>
      <c r="B1700" s="875"/>
      <c r="C1700" s="866" t="s">
        <v>192</v>
      </c>
      <c r="D1700" s="867"/>
      <c r="E1700" s="394">
        <f t="shared" ref="E1700:E1702" si="619">F1700*G1700*H1700</f>
        <v>0</v>
      </c>
      <c r="F1700" s="395"/>
      <c r="G1700" s="395"/>
      <c r="H1700" s="394">
        <f>H1678</f>
        <v>0</v>
      </c>
      <c r="I1700" s="396">
        <f t="shared" ref="I1700:I1703" si="620">L1700-E1700</f>
        <v>0</v>
      </c>
      <c r="J1700" s="397"/>
      <c r="K1700" s="398"/>
      <c r="L1700" s="394">
        <f t="shared" ref="L1700:L1703" si="621">M1700*N1700*O1700</f>
        <v>0</v>
      </c>
      <c r="M1700" s="399"/>
      <c r="N1700" s="399"/>
      <c r="O1700" s="394">
        <f>O1678</f>
        <v>0</v>
      </c>
      <c r="P1700" s="382"/>
    </row>
    <row r="1701" spans="1:17" ht="18.600000000000001" customHeight="1" x14ac:dyDescent="0.25">
      <c r="A1701" s="451"/>
      <c r="B1701" s="875"/>
      <c r="C1701" s="866" t="s">
        <v>193</v>
      </c>
      <c r="D1701" s="867"/>
      <c r="E1701" s="394">
        <f t="shared" si="619"/>
        <v>0</v>
      </c>
      <c r="F1701" s="395"/>
      <c r="G1701" s="395"/>
      <c r="H1701" s="394">
        <f>H1678</f>
        <v>0</v>
      </c>
      <c r="I1701" s="396">
        <f t="shared" si="620"/>
        <v>0</v>
      </c>
      <c r="J1701" s="397"/>
      <c r="K1701" s="398"/>
      <c r="L1701" s="394">
        <f t="shared" si="621"/>
        <v>0</v>
      </c>
      <c r="M1701" s="399"/>
      <c r="N1701" s="399"/>
      <c r="O1701" s="394">
        <f>O1678</f>
        <v>0</v>
      </c>
      <c r="P1701" s="382"/>
    </row>
    <row r="1702" spans="1:17" ht="18.600000000000001" customHeight="1" x14ac:dyDescent="0.25">
      <c r="A1702" s="451"/>
      <c r="B1702" s="875"/>
      <c r="C1702" s="866" t="s">
        <v>179</v>
      </c>
      <c r="D1702" s="867"/>
      <c r="E1702" s="394">
        <f t="shared" si="619"/>
        <v>0</v>
      </c>
      <c r="F1702" s="395"/>
      <c r="G1702" s="395"/>
      <c r="H1702" s="394">
        <f>H1678</f>
        <v>0</v>
      </c>
      <c r="I1702" s="396">
        <f t="shared" si="620"/>
        <v>0</v>
      </c>
      <c r="J1702" s="397"/>
      <c r="K1702" s="398"/>
      <c r="L1702" s="394">
        <f t="shared" si="621"/>
        <v>0</v>
      </c>
      <c r="M1702" s="399"/>
      <c r="N1702" s="399"/>
      <c r="O1702" s="394">
        <f>O1678</f>
        <v>0</v>
      </c>
      <c r="P1702" s="382"/>
    </row>
    <row r="1703" spans="1:17" ht="18.600000000000001" customHeight="1" x14ac:dyDescent="0.25">
      <c r="A1703" s="451" t="s">
        <v>173</v>
      </c>
      <c r="B1703" s="405" t="s">
        <v>173</v>
      </c>
      <c r="C1703" s="866" t="s">
        <v>194</v>
      </c>
      <c r="D1703" s="867"/>
      <c r="E1703" s="394">
        <f>F1703*G1703*H1703</f>
        <v>0</v>
      </c>
      <c r="F1703" s="395"/>
      <c r="G1703" s="395"/>
      <c r="H1703" s="394">
        <f>H1678</f>
        <v>0</v>
      </c>
      <c r="I1703" s="396">
        <f t="shared" si="620"/>
        <v>0</v>
      </c>
      <c r="J1703" s="397"/>
      <c r="K1703" s="398"/>
      <c r="L1703" s="394">
        <f t="shared" si="621"/>
        <v>0</v>
      </c>
      <c r="M1703" s="399"/>
      <c r="N1703" s="399"/>
      <c r="O1703" s="394">
        <f>O1678</f>
        <v>0</v>
      </c>
      <c r="P1703" s="382"/>
    </row>
    <row r="1704" spans="1:17" s="415" customFormat="1" ht="18.600000000000001" customHeight="1" x14ac:dyDescent="0.25">
      <c r="B1704" s="868" t="s">
        <v>196</v>
      </c>
      <c r="C1704" s="869"/>
      <c r="D1704" s="870"/>
      <c r="E1704" s="408">
        <f>SUM(E1678,E1679,E1684,E1685,E1689,E1690,E1694,E1695,E1698,E1699,E1703)</f>
        <v>0</v>
      </c>
      <c r="F1704" s="401"/>
      <c r="G1704" s="409"/>
      <c r="H1704" s="410"/>
      <c r="I1704" s="411"/>
      <c r="J1704" s="412"/>
      <c r="K1704" s="413"/>
      <c r="L1704" s="408">
        <f>SUM(L1678,L1679,L1684,L1685,L1689,L1690,L1694,L1695,L1698,L1699,L1703)</f>
        <v>0</v>
      </c>
      <c r="M1704" s="401"/>
      <c r="N1704" s="409"/>
      <c r="O1704" s="410"/>
      <c r="P1704" s="414"/>
    </row>
    <row r="1705" spans="1:17" ht="16.8" customHeight="1" outlineLevel="1" x14ac:dyDescent="0.25">
      <c r="B1705" s="871" t="s">
        <v>264</v>
      </c>
      <c r="C1705" s="872" t="s">
        <v>201</v>
      </c>
      <c r="D1705" s="873"/>
      <c r="E1705" s="416">
        <f t="shared" ref="E1705" si="622">F1705*G1705*H1705</f>
        <v>0</v>
      </c>
      <c r="F1705" s="417"/>
      <c r="G1705" s="417"/>
      <c r="H1705" s="394">
        <f>H1678</f>
        <v>0</v>
      </c>
      <c r="I1705" s="396">
        <f t="shared" ref="I1705:I1707" si="623">L1705-E1705</f>
        <v>0</v>
      </c>
      <c r="J1705" s="397"/>
      <c r="K1705" s="398"/>
      <c r="L1705" s="394">
        <f t="shared" ref="L1705:L1707" si="624">M1705*N1705*O1705</f>
        <v>0</v>
      </c>
      <c r="M1705" s="399"/>
      <c r="N1705" s="399"/>
      <c r="O1705" s="394">
        <f>O1678</f>
        <v>0</v>
      </c>
      <c r="P1705" s="382"/>
    </row>
    <row r="1706" spans="1:17" ht="16.8" customHeight="1" outlineLevel="1" x14ac:dyDescent="0.25">
      <c r="B1706" s="871"/>
      <c r="C1706" s="872" t="s">
        <v>200</v>
      </c>
      <c r="D1706" s="873"/>
      <c r="E1706" s="416">
        <f>F1706*G1706*H1706</f>
        <v>0</v>
      </c>
      <c r="F1706" s="417">
        <v>5000</v>
      </c>
      <c r="G1706" s="417">
        <f>20*2</f>
        <v>40</v>
      </c>
      <c r="H1706" s="394">
        <f>H1678</f>
        <v>0</v>
      </c>
      <c r="I1706" s="396">
        <f t="shared" si="623"/>
        <v>0</v>
      </c>
      <c r="J1706" s="397"/>
      <c r="K1706" s="398"/>
      <c r="L1706" s="394">
        <f t="shared" si="624"/>
        <v>0</v>
      </c>
      <c r="M1706" s="399"/>
      <c r="N1706" s="399"/>
      <c r="O1706" s="394">
        <f>O1678</f>
        <v>0</v>
      </c>
      <c r="P1706" s="382"/>
    </row>
    <row r="1707" spans="1:17" ht="16.8" customHeight="1" outlineLevel="1" x14ac:dyDescent="0.25">
      <c r="B1707" s="871"/>
      <c r="C1707" s="872" t="s">
        <v>197</v>
      </c>
      <c r="D1707" s="873"/>
      <c r="E1707" s="416">
        <f t="shared" ref="E1707" si="625">F1707*G1707*H1707</f>
        <v>0</v>
      </c>
      <c r="F1707" s="417"/>
      <c r="G1707" s="417"/>
      <c r="H1707" s="394">
        <f>H1678</f>
        <v>0</v>
      </c>
      <c r="I1707" s="396">
        <f t="shared" si="623"/>
        <v>0</v>
      </c>
      <c r="J1707" s="397"/>
      <c r="K1707" s="398"/>
      <c r="L1707" s="394">
        <f t="shared" si="624"/>
        <v>0</v>
      </c>
      <c r="M1707" s="399"/>
      <c r="N1707" s="399"/>
      <c r="O1707" s="394">
        <f>O1678</f>
        <v>0</v>
      </c>
      <c r="P1707" s="382"/>
    </row>
    <row r="1708" spans="1:17" s="415" customFormat="1" ht="18.600000000000001" customHeight="1" outlineLevel="1" thickBot="1" x14ac:dyDescent="0.3">
      <c r="B1708" s="860" t="s">
        <v>265</v>
      </c>
      <c r="C1708" s="861"/>
      <c r="D1708" s="862"/>
      <c r="E1708" s="418">
        <f>SUM(E1705:E1707)</f>
        <v>0</v>
      </c>
      <c r="F1708" s="419"/>
      <c r="G1708" s="420"/>
      <c r="H1708" s="421"/>
      <c r="I1708" s="422"/>
      <c r="J1708" s="423"/>
      <c r="K1708" s="424"/>
      <c r="L1708" s="418">
        <f>SUM(L1705:L1707)</f>
        <v>0</v>
      </c>
      <c r="M1708" s="419"/>
      <c r="N1708" s="420"/>
      <c r="O1708" s="421"/>
      <c r="P1708" s="414"/>
    </row>
    <row r="1709" spans="1:17" ht="21" customHeight="1" thickBot="1" x14ac:dyDescent="0.3">
      <c r="B1709" s="863" t="s">
        <v>254</v>
      </c>
      <c r="C1709" s="864"/>
      <c r="D1709" s="865" t="s">
        <v>255</v>
      </c>
      <c r="E1709" s="857"/>
      <c r="F1709" s="857" t="s">
        <v>257</v>
      </c>
      <c r="G1709" s="857"/>
      <c r="H1709" s="857" t="s">
        <v>258</v>
      </c>
      <c r="I1709" s="857"/>
      <c r="J1709" s="857" t="s">
        <v>259</v>
      </c>
      <c r="K1709" s="857"/>
      <c r="L1709" s="858" t="s">
        <v>260</v>
      </c>
      <c r="M1709" s="858"/>
      <c r="N1709" s="858" t="s">
        <v>261</v>
      </c>
      <c r="O1709" s="859"/>
      <c r="P1709" s="382"/>
    </row>
    <row r="1710" spans="1:17" outlineLevel="1" x14ac:dyDescent="0.25">
      <c r="B1710" s="303" t="s">
        <v>266</v>
      </c>
      <c r="E1710" s="425">
        <f>(E1704-E1703)*0.05</f>
        <v>0</v>
      </c>
      <c r="F1710" s="303"/>
      <c r="G1710" s="303"/>
      <c r="H1710" s="426"/>
      <c r="L1710" s="425">
        <f>(L1704-L1703)*0.05</f>
        <v>0</v>
      </c>
      <c r="P1710" s="382"/>
    </row>
    <row r="1711" spans="1:17" outlineLevel="1" x14ac:dyDescent="0.25">
      <c r="B1711" s="303"/>
      <c r="E1711" s="427" t="str">
        <f>IF(E1703&lt;=E1710,"O.K","Review")</f>
        <v>O.K</v>
      </c>
      <c r="F1711" s="303"/>
      <c r="G1711" s="303"/>
      <c r="L1711" s="427" t="str">
        <f>IF(L1703&lt;=L1710,"O.K","Review")</f>
        <v>O.K</v>
      </c>
      <c r="P1711" s="382"/>
    </row>
    <row r="1712" spans="1:17" x14ac:dyDescent="0.25">
      <c r="B1712" s="303"/>
      <c r="E1712" s="427"/>
      <c r="F1712" s="303"/>
      <c r="G1712" s="303"/>
      <c r="L1712" s="427"/>
      <c r="P1712" s="382"/>
    </row>
    <row r="1713" spans="1:20" s="428" customFormat="1" ht="25.5" customHeight="1" outlineLevel="1" x14ac:dyDescent="0.25">
      <c r="B1713" s="429" t="str">
        <f>정부지원금!$B$29</f>
        <v>성명 :                  (서명)</v>
      </c>
      <c r="C1713" s="429"/>
      <c r="E1713" s="429" t="str">
        <f>정부지원금!$E$29</f>
        <v>성명 :                  (서명)</v>
      </c>
      <c r="F1713" s="430"/>
      <c r="H1713" s="429" t="str">
        <f>정부지원금!$G$29</f>
        <v>성명 :                  (서명)</v>
      </c>
      <c r="K1713" s="430" t="str">
        <f>정부지원금!$I$29</f>
        <v>성명 :                  (서명)</v>
      </c>
      <c r="N1713" s="430" t="str">
        <f>정부지원금!$K$29</f>
        <v>성명 :                  (서명)</v>
      </c>
      <c r="P1713" s="382"/>
    </row>
    <row r="1714" spans="1:20" s="428" customFormat="1" ht="25.5" customHeight="1" outlineLevel="1" x14ac:dyDescent="0.25">
      <c r="B1714" s="429" t="str">
        <f>정부지원금!$B$30</f>
        <v>성명 :                  (서명)</v>
      </c>
      <c r="C1714" s="429"/>
      <c r="E1714" s="429" t="str">
        <f>정부지원금!$E$30</f>
        <v>성명 :                  (서명)</v>
      </c>
      <c r="F1714" s="430"/>
      <c r="H1714" s="429" t="str">
        <f>정부지원금!$G$30</f>
        <v>성명 :                  (서명)</v>
      </c>
      <c r="K1714" s="430" t="str">
        <f>정부지원금!$I$30</f>
        <v>성명 :                  (서명)</v>
      </c>
      <c r="N1714" s="430" t="str">
        <f>정부지원금!$K$30</f>
        <v>성명 :                  (서명)</v>
      </c>
      <c r="P1714" s="382"/>
    </row>
    <row r="1716" spans="1:20" ht="43.5" customHeight="1" x14ac:dyDescent="0.25">
      <c r="B1716" s="372" t="s">
        <v>262</v>
      </c>
      <c r="C1716" s="373"/>
      <c r="D1716" s="373"/>
      <c r="E1716" s="373"/>
      <c r="F1716" s="373"/>
      <c r="G1716" s="373"/>
      <c r="H1716" s="373"/>
      <c r="I1716" s="373"/>
      <c r="J1716" s="373"/>
      <c r="K1716" s="373"/>
      <c r="L1716" s="373"/>
      <c r="M1716" s="373"/>
      <c r="N1716" s="373"/>
      <c r="O1716" s="373"/>
      <c r="P1716" s="373"/>
      <c r="Q1716" s="373"/>
      <c r="R1716" s="373"/>
    </row>
    <row r="1717" spans="1:20" ht="21.6" customHeight="1" x14ac:dyDescent="0.25">
      <c r="B1717" s="942" t="str">
        <f>INDEX('훈련비용 조정내역표'!$C$10:$C$60,MATCH(F1719,'훈련비용 조정내역표'!$B$10:$B$60,0),0)</f>
        <v>승인</v>
      </c>
      <c r="C1717" s="942"/>
      <c r="D1717" s="374"/>
      <c r="E1717" s="375"/>
      <c r="F1717" s="375"/>
      <c r="G1717" s="376"/>
      <c r="H1717" s="383" t="s">
        <v>247</v>
      </c>
      <c r="I1717" s="378">
        <f>INDEX('훈련비용 조정내역표'!$G$10:$G$60,MATCH(F1719,'훈련비용 조정내역표'!$B$10:$B$60,0),0)</f>
        <v>0</v>
      </c>
      <c r="J1717" s="383" t="s">
        <v>248</v>
      </c>
      <c r="K1717" s="605">
        <f>INT(IFERROR($J1722/($B1721*$E1721*$B1724),))</f>
        <v>0</v>
      </c>
      <c r="L1717" s="435" t="e">
        <f>K1717/$I1717</f>
        <v>#DIV/0!</v>
      </c>
      <c r="M1717" s="436" t="s">
        <v>249</v>
      </c>
      <c r="N1717" s="605">
        <f>INT(IFERROR($N1722/($D1721*$G1721*$D1724),))</f>
        <v>0</v>
      </c>
      <c r="O1717" s="435" t="e">
        <f>N1717/$I1717</f>
        <v>#DIV/0!</v>
      </c>
      <c r="P1717" s="373"/>
      <c r="Q1717" s="373"/>
      <c r="R1717" s="373"/>
    </row>
    <row r="1718" spans="1:20" ht="21.6" customHeight="1" x14ac:dyDescent="0.25">
      <c r="B1718" s="379" t="s">
        <v>229</v>
      </c>
      <c r="C1718" s="881" t="s">
        <v>230</v>
      </c>
      <c r="D1718" s="881"/>
      <c r="E1718" s="881"/>
      <c r="F1718" s="377" t="s">
        <v>231</v>
      </c>
      <c r="G1718" s="380" t="s">
        <v>233</v>
      </c>
      <c r="H1718" s="943" t="s">
        <v>250</v>
      </c>
      <c r="I1718" s="944"/>
      <c r="J1718" s="944"/>
      <c r="K1718" s="944"/>
      <c r="L1718" s="944"/>
      <c r="M1718" s="944"/>
      <c r="N1718" s="944"/>
      <c r="O1718" s="945"/>
      <c r="P1718" s="373"/>
      <c r="Q1718" s="373"/>
      <c r="R1718" s="373"/>
    </row>
    <row r="1719" spans="1:20" ht="21.6" customHeight="1" thickBot="1" x14ac:dyDescent="0.3">
      <c r="B1719" s="636" t="str">
        <f>일반사항!$E$6</f>
        <v>부산</v>
      </c>
      <c r="C1719" s="937">
        <f>일반사항!$E$7</f>
        <v>0</v>
      </c>
      <c r="D1719" s="937"/>
      <c r="E1719" s="937"/>
      <c r="F1719" s="665">
        <f>'훈련비용 조정내역표'!$B$43</f>
        <v>34</v>
      </c>
      <c r="G1719" s="381">
        <f>INDEX('훈련비용 조정내역표'!$H$10:$H$60,MATCH(F1719,'훈련비용 조정내역표'!$B$10:$B$60,0),0)</f>
        <v>0</v>
      </c>
      <c r="H1719" s="937">
        <f>INDEX('훈련비용 조정내역표'!$D$10:$D$60,MATCH(F1719,'훈련비용 조정내역표'!$B$10:$B$60,0),0)</f>
        <v>0</v>
      </c>
      <c r="I1719" s="937"/>
      <c r="J1719" s="937"/>
      <c r="K1719" s="937"/>
      <c r="L1719" s="434" t="str">
        <f>IF(E1721=G1721,"◯ 적합","◯ 변경")</f>
        <v>◯ 적합</v>
      </c>
      <c r="M1719" s="938">
        <f>INDEX('훈련비용 조정내역표'!$E$10:$E$60,MATCH(F1719,'훈련비용 조정내역표'!$B$10:$B$60,0),0)</f>
        <v>0</v>
      </c>
      <c r="N1719" s="938"/>
      <c r="O1719" s="938"/>
      <c r="P1719" s="373"/>
      <c r="Q1719" s="373"/>
      <c r="R1719" s="373"/>
    </row>
    <row r="1720" spans="1:20" ht="21.6" customHeight="1" thickTop="1" x14ac:dyDescent="0.25">
      <c r="B1720" s="939" t="s">
        <v>106</v>
      </c>
      <c r="C1720" s="939"/>
      <c r="D1720" s="939"/>
      <c r="E1720" s="939" t="s">
        <v>163</v>
      </c>
      <c r="F1720" s="939"/>
      <c r="G1720" s="940"/>
      <c r="H1720" s="941" t="s">
        <v>243</v>
      </c>
      <c r="I1720" s="939"/>
      <c r="J1720" s="939"/>
      <c r="K1720" s="939"/>
      <c r="L1720" s="939" t="s">
        <v>246</v>
      </c>
      <c r="M1720" s="939"/>
      <c r="N1720" s="939"/>
      <c r="O1720" s="939"/>
      <c r="P1720" s="373"/>
      <c r="Q1720" s="373"/>
      <c r="R1720" s="373"/>
      <c r="T1720" s="382"/>
    </row>
    <row r="1721" spans="1:20" ht="21.6" customHeight="1" x14ac:dyDescent="0.25">
      <c r="B1721" s="915">
        <f>INDEX('훈련비용 조정내역표'!$O$10:$O$60,MATCH(F1719,'훈련비용 조정내역표'!$B$10:$B$60,0),0)</f>
        <v>0</v>
      </c>
      <c r="C1721" s="917" t="str">
        <f>IF(B1721=D1721,"◯ 적합","◯ 변경")</f>
        <v>◯ 적합</v>
      </c>
      <c r="D1721" s="918">
        <f>INDEX('훈련비용 조정내역표'!$Y$10:$Y$60,MATCH(F1719,'훈련비용 조정내역표'!$B$10:$B$60,0),0)</f>
        <v>0</v>
      </c>
      <c r="E1721" s="915">
        <f>INDEX('훈련비용 조정내역표'!$N$10:$N$60,MATCH(F1719,'훈련비용 조정내역표'!$B$10:$B$60,0),0)</f>
        <v>0</v>
      </c>
      <c r="F1721" s="917" t="str">
        <f>IF(E1721=G1721,"◯ 적합","◯ 변경")</f>
        <v>◯ 적합</v>
      </c>
      <c r="G1721" s="921">
        <f>INDEX('훈련비용 조정내역표'!$X$10:$X$60,MATCH(F1719,'훈련비용 조정내역표'!$B$10:$B$60,0),0)</f>
        <v>0</v>
      </c>
      <c r="H1721" s="934" t="s">
        <v>36</v>
      </c>
      <c r="I1721" s="926"/>
      <c r="J1721" s="935">
        <f>J1722+J1723+J1724+J1725</f>
        <v>0</v>
      </c>
      <c r="K1721" s="935"/>
      <c r="L1721" s="926" t="s">
        <v>36</v>
      </c>
      <c r="M1721" s="926"/>
      <c r="N1721" s="935">
        <f>N1722+N1723+N1724+N1725</f>
        <v>0</v>
      </c>
      <c r="O1721" s="935"/>
      <c r="P1721" s="373"/>
      <c r="Q1721" s="373"/>
      <c r="R1721" s="373"/>
      <c r="T1721" s="382"/>
    </row>
    <row r="1722" spans="1:20" ht="21.6" customHeight="1" x14ac:dyDescent="0.25">
      <c r="A1722" s="371" t="str">
        <f>F1719&amp;"훈련비금액"</f>
        <v>34훈련비금액</v>
      </c>
      <c r="B1722" s="915"/>
      <c r="C1722" s="917"/>
      <c r="D1722" s="918"/>
      <c r="E1722" s="915"/>
      <c r="F1722" s="917"/>
      <c r="G1722" s="921"/>
      <c r="H1722" s="929" t="s">
        <v>263</v>
      </c>
      <c r="I1722" s="932"/>
      <c r="J1722" s="936">
        <f>E1756</f>
        <v>0</v>
      </c>
      <c r="K1722" s="936"/>
      <c r="L1722" s="932" t="s">
        <v>263</v>
      </c>
      <c r="M1722" s="932"/>
      <c r="N1722" s="936">
        <f>L1756</f>
        <v>0</v>
      </c>
      <c r="O1722" s="936"/>
      <c r="P1722" s="373"/>
      <c r="Q1722" s="373"/>
      <c r="R1722" s="373"/>
      <c r="T1722" s="382"/>
    </row>
    <row r="1723" spans="1:20" ht="21.6" customHeight="1" x14ac:dyDescent="0.25">
      <c r="A1723" s="371" t="str">
        <f>F1719&amp;"숙식비"</f>
        <v>34숙식비</v>
      </c>
      <c r="B1723" s="926" t="s">
        <v>236</v>
      </c>
      <c r="C1723" s="926"/>
      <c r="D1723" s="926"/>
      <c r="E1723" s="926" t="s">
        <v>237</v>
      </c>
      <c r="F1723" s="926"/>
      <c r="G1723" s="927"/>
      <c r="H1723" s="928" t="s">
        <v>342</v>
      </c>
      <c r="I1723" s="384" t="s">
        <v>244</v>
      </c>
      <c r="J1723" s="923">
        <f>E1757</f>
        <v>0</v>
      </c>
      <c r="K1723" s="923"/>
      <c r="L1723" s="931" t="s">
        <v>342</v>
      </c>
      <c r="M1723" s="384" t="s">
        <v>244</v>
      </c>
      <c r="N1723" s="914">
        <f>L1757</f>
        <v>0</v>
      </c>
      <c r="O1723" s="914"/>
      <c r="P1723" s="373"/>
      <c r="Q1723" s="373"/>
      <c r="R1723" s="373"/>
      <c r="T1723" s="382"/>
    </row>
    <row r="1724" spans="1:20" ht="21.6" customHeight="1" x14ac:dyDescent="0.25">
      <c r="A1724" s="371" t="str">
        <f>F1719&amp;"식비"</f>
        <v>34식비</v>
      </c>
      <c r="B1724" s="915">
        <f>INDEX('훈련비용 조정내역표'!$M$10:$M$60,MATCH(F1719,'훈련비용 조정내역표'!$B$10:$B$60,0),0)</f>
        <v>0</v>
      </c>
      <c r="C1724" s="917" t="str">
        <f>IF(B1724=D1724,"◯ 적합","◯ 변경")</f>
        <v>◯ 적합</v>
      </c>
      <c r="D1724" s="918">
        <f>INDEX('훈련비용 조정내역표'!$W$10:$W$60,MATCH(F1719,'훈련비용 조정내역표'!$B$10:$B$60,0),0)</f>
        <v>0</v>
      </c>
      <c r="E1724" s="920">
        <f>INDEX('훈련비용 조정내역표'!$J$10:$J$60,MATCH(F1719,'훈련비용 조정내역표'!$B$10:$B$60,0),0)</f>
        <v>0</v>
      </c>
      <c r="F1724" s="917" t="str">
        <f>IF(E1724=G1724,"◯ 적합","◯ 변경")</f>
        <v>◯ 적합</v>
      </c>
      <c r="G1724" s="921">
        <f>INDEX('훈련비용 조정내역표'!$K$10:$K$60,MATCH(F1719,'훈련비용 조정내역표'!$B$10:$B$60,0),0)</f>
        <v>0</v>
      </c>
      <c r="H1724" s="929"/>
      <c r="I1724" s="384" t="s">
        <v>199</v>
      </c>
      <c r="J1724" s="923">
        <f>E1758</f>
        <v>0</v>
      </c>
      <c r="K1724" s="923"/>
      <c r="L1724" s="932"/>
      <c r="M1724" s="384" t="s">
        <v>199</v>
      </c>
      <c r="N1724" s="914">
        <f>L1758</f>
        <v>0</v>
      </c>
      <c r="O1724" s="914"/>
      <c r="P1724" s="373"/>
      <c r="Q1724" s="373"/>
      <c r="R1724" s="373"/>
      <c r="T1724" s="382"/>
    </row>
    <row r="1725" spans="1:20" ht="21.6" customHeight="1" thickBot="1" x14ac:dyDescent="0.3">
      <c r="A1725" s="371" t="str">
        <f>F1719&amp;"수당 등"</f>
        <v>34수당 등</v>
      </c>
      <c r="B1725" s="916"/>
      <c r="C1725" s="917"/>
      <c r="D1725" s="919"/>
      <c r="E1725" s="916"/>
      <c r="F1725" s="917"/>
      <c r="G1725" s="922"/>
      <c r="H1725" s="930"/>
      <c r="I1725" s="385" t="s">
        <v>245</v>
      </c>
      <c r="J1725" s="924">
        <f>E1759</f>
        <v>0</v>
      </c>
      <c r="K1725" s="924"/>
      <c r="L1725" s="933"/>
      <c r="M1725" s="385" t="s">
        <v>245</v>
      </c>
      <c r="N1725" s="925">
        <f>L1759</f>
        <v>0</v>
      </c>
      <c r="O1725" s="925"/>
      <c r="P1725" s="373"/>
      <c r="Q1725" s="373"/>
      <c r="R1725" s="373"/>
      <c r="T1725" s="382"/>
    </row>
    <row r="1726" spans="1:20" ht="21.6" customHeight="1" thickTop="1" thickBot="1" x14ac:dyDescent="0.3">
      <c r="B1726" s="883" t="s">
        <v>238</v>
      </c>
      <c r="C1726" s="883"/>
      <c r="D1726" s="386">
        <f>INDEX('훈련비용 조정내역표'!$L$10:$L$60,MATCH(F1719,'훈련비용 조정내역표'!$B$10:$B$60,0),0)</f>
        <v>0</v>
      </c>
      <c r="E1726" s="883" t="s">
        <v>239</v>
      </c>
      <c r="F1726" s="883"/>
      <c r="G1726" s="387">
        <f>INDEX('훈련비용 조정내역표'!$V$10:$V$60,MATCH(F1719,'훈련비용 조정내역표'!$B$10:$B$60,0),0)</f>
        <v>0</v>
      </c>
      <c r="H1726" s="884" t="s">
        <v>240</v>
      </c>
      <c r="I1726" s="884"/>
      <c r="J1726" s="388" t="s">
        <v>241</v>
      </c>
      <c r="K1726" s="389"/>
      <c r="L1726" s="388" t="s">
        <v>242</v>
      </c>
      <c r="M1726" s="390"/>
      <c r="N1726" s="885"/>
      <c r="O1726" s="885"/>
      <c r="P1726" s="373"/>
      <c r="Q1726" s="373"/>
      <c r="R1726" s="373"/>
      <c r="T1726" s="382"/>
    </row>
    <row r="1727" spans="1:20" ht="21.6" customHeight="1" thickTop="1" x14ac:dyDescent="0.25">
      <c r="B1727" s="886" t="s">
        <v>174</v>
      </c>
      <c r="C1727" s="889" t="s">
        <v>175</v>
      </c>
      <c r="D1727" s="890"/>
      <c r="E1727" s="895" t="s">
        <v>251</v>
      </c>
      <c r="F1727" s="896"/>
      <c r="G1727" s="896"/>
      <c r="H1727" s="896"/>
      <c r="I1727" s="897" t="s">
        <v>252</v>
      </c>
      <c r="J1727" s="898"/>
      <c r="K1727" s="899"/>
      <c r="L1727" s="906" t="s">
        <v>253</v>
      </c>
      <c r="M1727" s="907"/>
      <c r="N1727" s="907"/>
      <c r="O1727" s="908"/>
      <c r="P1727" s="382"/>
    </row>
    <row r="1728" spans="1:20" ht="21.6" customHeight="1" x14ac:dyDescent="0.25">
      <c r="B1728" s="887"/>
      <c r="C1728" s="891"/>
      <c r="D1728" s="892"/>
      <c r="E1728" s="909" t="s">
        <v>176</v>
      </c>
      <c r="F1728" s="911" t="s">
        <v>177</v>
      </c>
      <c r="G1728" s="912"/>
      <c r="H1728" s="912"/>
      <c r="I1728" s="900"/>
      <c r="J1728" s="901"/>
      <c r="K1728" s="902"/>
      <c r="L1728" s="909" t="s">
        <v>176</v>
      </c>
      <c r="M1728" s="911" t="s">
        <v>177</v>
      </c>
      <c r="N1728" s="912"/>
      <c r="O1728" s="913"/>
      <c r="P1728" s="382"/>
    </row>
    <row r="1729" spans="1:16" ht="21.6" customHeight="1" x14ac:dyDescent="0.25">
      <c r="B1729" s="888"/>
      <c r="C1729" s="893"/>
      <c r="D1729" s="894"/>
      <c r="E1729" s="910"/>
      <c r="F1729" s="392" t="s">
        <v>134</v>
      </c>
      <c r="G1729" s="392" t="s">
        <v>195</v>
      </c>
      <c r="H1729" s="391" t="s">
        <v>136</v>
      </c>
      <c r="I1729" s="903"/>
      <c r="J1729" s="904"/>
      <c r="K1729" s="905"/>
      <c r="L1729" s="910"/>
      <c r="M1729" s="392" t="s">
        <v>134</v>
      </c>
      <c r="N1729" s="392" t="s">
        <v>195</v>
      </c>
      <c r="O1729" s="392" t="s">
        <v>136</v>
      </c>
      <c r="P1729" s="382"/>
    </row>
    <row r="1730" spans="1:16" ht="18.600000000000001" customHeight="1" x14ac:dyDescent="0.25">
      <c r="A1730" s="451" t="s">
        <v>114</v>
      </c>
      <c r="B1730" s="393" t="s">
        <v>114</v>
      </c>
      <c r="C1730" s="880" t="s">
        <v>180</v>
      </c>
      <c r="D1730" s="878"/>
      <c r="E1730" s="394">
        <f>F1730*G1730*H1730</f>
        <v>0</v>
      </c>
      <c r="F1730" s="395"/>
      <c r="G1730" s="395"/>
      <c r="H1730" s="394">
        <f>B1721</f>
        <v>0</v>
      </c>
      <c r="I1730" s="396">
        <f>L1730-E1730</f>
        <v>0</v>
      </c>
      <c r="J1730" s="397"/>
      <c r="K1730" s="398"/>
      <c r="L1730" s="394">
        <f>M1730*N1730*O1730</f>
        <v>0</v>
      </c>
      <c r="M1730" s="399"/>
      <c r="N1730" s="399"/>
      <c r="O1730" s="394">
        <f>D1721</f>
        <v>0</v>
      </c>
      <c r="P1730" s="382"/>
    </row>
    <row r="1731" spans="1:16" ht="18.600000000000001" customHeight="1" x14ac:dyDescent="0.25">
      <c r="A1731" s="451" t="s">
        <v>164</v>
      </c>
      <c r="B1731" s="881" t="s">
        <v>164</v>
      </c>
      <c r="C1731" s="876" t="s">
        <v>178</v>
      </c>
      <c r="D1731" s="877"/>
      <c r="E1731" s="400">
        <f>SUM(E1732:E1735)</f>
        <v>0</v>
      </c>
      <c r="F1731" s="401"/>
      <c r="G1731" s="402"/>
      <c r="H1731" s="402"/>
      <c r="I1731" s="396"/>
      <c r="J1731" s="403"/>
      <c r="K1731" s="404"/>
      <c r="L1731" s="400">
        <f>SUM(L1732:L1735)</f>
        <v>0</v>
      </c>
      <c r="M1731" s="401"/>
      <c r="N1731" s="402"/>
      <c r="O1731" s="402"/>
      <c r="P1731" s="382"/>
    </row>
    <row r="1732" spans="1:16" ht="18.600000000000001" customHeight="1" x14ac:dyDescent="0.25">
      <c r="A1732" s="451"/>
      <c r="B1732" s="881"/>
      <c r="C1732" s="874" t="s">
        <v>181</v>
      </c>
      <c r="D1732" s="882"/>
      <c r="E1732" s="394">
        <f t="shared" ref="E1732:E1735" si="626">F1732*G1732*H1732</f>
        <v>0</v>
      </c>
      <c r="F1732" s="395"/>
      <c r="G1732" s="395"/>
      <c r="H1732" s="394">
        <f>H1730</f>
        <v>0</v>
      </c>
      <c r="I1732" s="396">
        <f t="shared" ref="I1732:I1736" si="627">L1732-E1732</f>
        <v>0</v>
      </c>
      <c r="J1732" s="397"/>
      <c r="K1732" s="398"/>
      <c r="L1732" s="394">
        <f t="shared" ref="L1732:L1736" si="628">M1732*N1732*O1732</f>
        <v>0</v>
      </c>
      <c r="M1732" s="399"/>
      <c r="N1732" s="399"/>
      <c r="O1732" s="394">
        <f>O1730</f>
        <v>0</v>
      </c>
      <c r="P1732" s="382"/>
    </row>
    <row r="1733" spans="1:16" ht="18.600000000000001" customHeight="1" x14ac:dyDescent="0.25">
      <c r="A1733" s="451"/>
      <c r="B1733" s="881"/>
      <c r="C1733" s="874" t="s">
        <v>181</v>
      </c>
      <c r="D1733" s="882"/>
      <c r="E1733" s="394">
        <f t="shared" si="626"/>
        <v>0</v>
      </c>
      <c r="F1733" s="395"/>
      <c r="G1733" s="395"/>
      <c r="H1733" s="394">
        <f>H1730</f>
        <v>0</v>
      </c>
      <c r="I1733" s="396">
        <f t="shared" si="627"/>
        <v>0</v>
      </c>
      <c r="J1733" s="397"/>
      <c r="K1733" s="398"/>
      <c r="L1733" s="394">
        <f t="shared" si="628"/>
        <v>0</v>
      </c>
      <c r="M1733" s="399"/>
      <c r="N1733" s="399"/>
      <c r="O1733" s="394">
        <f>O1730</f>
        <v>0</v>
      </c>
      <c r="P1733" s="382"/>
    </row>
    <row r="1734" spans="1:16" ht="18.600000000000001" customHeight="1" x14ac:dyDescent="0.25">
      <c r="A1734" s="451"/>
      <c r="B1734" s="881"/>
      <c r="C1734" s="874" t="s">
        <v>182</v>
      </c>
      <c r="D1734" s="867"/>
      <c r="E1734" s="394">
        <f t="shared" si="626"/>
        <v>0</v>
      </c>
      <c r="F1734" s="395"/>
      <c r="G1734" s="395"/>
      <c r="H1734" s="394">
        <f>H1730</f>
        <v>0</v>
      </c>
      <c r="I1734" s="396">
        <f t="shared" si="627"/>
        <v>0</v>
      </c>
      <c r="J1734" s="397"/>
      <c r="K1734" s="398"/>
      <c r="L1734" s="394">
        <f t="shared" si="628"/>
        <v>0</v>
      </c>
      <c r="M1734" s="399"/>
      <c r="N1734" s="399"/>
      <c r="O1734" s="394">
        <f>O1730</f>
        <v>0</v>
      </c>
      <c r="P1734" s="382"/>
    </row>
    <row r="1735" spans="1:16" ht="18.600000000000001" customHeight="1" x14ac:dyDescent="0.25">
      <c r="A1735" s="451"/>
      <c r="B1735" s="881"/>
      <c r="C1735" s="874" t="s">
        <v>182</v>
      </c>
      <c r="D1735" s="867"/>
      <c r="E1735" s="394">
        <f t="shared" si="626"/>
        <v>0</v>
      </c>
      <c r="F1735" s="395"/>
      <c r="G1735" s="395"/>
      <c r="H1735" s="394">
        <f>H1730</f>
        <v>0</v>
      </c>
      <c r="I1735" s="396">
        <f t="shared" si="627"/>
        <v>0</v>
      </c>
      <c r="J1735" s="397"/>
      <c r="K1735" s="398"/>
      <c r="L1735" s="394">
        <f t="shared" si="628"/>
        <v>0</v>
      </c>
      <c r="M1735" s="399"/>
      <c r="N1735" s="399"/>
      <c r="O1735" s="394">
        <f>O1730</f>
        <v>0</v>
      </c>
      <c r="P1735" s="382"/>
    </row>
    <row r="1736" spans="1:16" ht="18.600000000000001" customHeight="1" x14ac:dyDescent="0.25">
      <c r="A1736" s="451" t="s">
        <v>165</v>
      </c>
      <c r="B1736" s="405" t="s">
        <v>165</v>
      </c>
      <c r="C1736" s="874" t="s">
        <v>183</v>
      </c>
      <c r="D1736" s="867"/>
      <c r="E1736" s="394">
        <f>F1736*G1736*H1736</f>
        <v>0</v>
      </c>
      <c r="F1736" s="395"/>
      <c r="G1736" s="395"/>
      <c r="H1736" s="394">
        <f>H1730</f>
        <v>0</v>
      </c>
      <c r="I1736" s="396">
        <f t="shared" si="627"/>
        <v>0</v>
      </c>
      <c r="J1736" s="397"/>
      <c r="K1736" s="398"/>
      <c r="L1736" s="394">
        <f t="shared" si="628"/>
        <v>0</v>
      </c>
      <c r="M1736" s="399"/>
      <c r="N1736" s="399"/>
      <c r="O1736" s="394">
        <f>O1730</f>
        <v>0</v>
      </c>
      <c r="P1736" s="382"/>
    </row>
    <row r="1737" spans="1:16" ht="18.600000000000001" customHeight="1" x14ac:dyDescent="0.25">
      <c r="A1737" s="451" t="s">
        <v>166</v>
      </c>
      <c r="B1737" s="875" t="s">
        <v>166</v>
      </c>
      <c r="C1737" s="876" t="s">
        <v>178</v>
      </c>
      <c r="D1737" s="877"/>
      <c r="E1737" s="400">
        <f>SUM(E1738:E1740)</f>
        <v>0</v>
      </c>
      <c r="F1737" s="401"/>
      <c r="G1737" s="402"/>
      <c r="H1737" s="402"/>
      <c r="I1737" s="406"/>
      <c r="J1737" s="403"/>
      <c r="K1737" s="404"/>
      <c r="L1737" s="400">
        <f>SUM(L1738:L1740)</f>
        <v>0</v>
      </c>
      <c r="M1737" s="401"/>
      <c r="N1737" s="402"/>
      <c r="O1737" s="402"/>
      <c r="P1737" s="382"/>
    </row>
    <row r="1738" spans="1:16" ht="18.600000000000001" customHeight="1" x14ac:dyDescent="0.25">
      <c r="A1738" s="451"/>
      <c r="B1738" s="879"/>
      <c r="C1738" s="866" t="s">
        <v>184</v>
      </c>
      <c r="D1738" s="867"/>
      <c r="E1738" s="394">
        <f>F1738*G1738*H1738</f>
        <v>0</v>
      </c>
      <c r="F1738" s="395"/>
      <c r="G1738" s="395"/>
      <c r="H1738" s="394">
        <f>H1730</f>
        <v>0</v>
      </c>
      <c r="I1738" s="396">
        <f t="shared" ref="I1738:I1741" si="629">L1738-E1738</f>
        <v>0</v>
      </c>
      <c r="J1738" s="397"/>
      <c r="K1738" s="398"/>
      <c r="L1738" s="394">
        <f t="shared" ref="L1738:L1741" si="630">M1738*N1738*O1738</f>
        <v>0</v>
      </c>
      <c r="M1738" s="399"/>
      <c r="N1738" s="399"/>
      <c r="O1738" s="394">
        <f>O1730</f>
        <v>0</v>
      </c>
      <c r="P1738" s="382"/>
    </row>
    <row r="1739" spans="1:16" ht="18.600000000000001" customHeight="1" x14ac:dyDescent="0.25">
      <c r="A1739" s="451"/>
      <c r="B1739" s="879"/>
      <c r="C1739" s="866" t="s">
        <v>185</v>
      </c>
      <c r="D1739" s="867"/>
      <c r="E1739" s="394">
        <f t="shared" ref="E1739:E1740" si="631">F1739*G1739*H1739</f>
        <v>0</v>
      </c>
      <c r="F1739" s="395"/>
      <c r="G1739" s="395"/>
      <c r="H1739" s="394">
        <f>H1730</f>
        <v>0</v>
      </c>
      <c r="I1739" s="396">
        <f t="shared" si="629"/>
        <v>0</v>
      </c>
      <c r="J1739" s="397"/>
      <c r="K1739" s="398"/>
      <c r="L1739" s="394">
        <f t="shared" si="630"/>
        <v>0</v>
      </c>
      <c r="M1739" s="399"/>
      <c r="N1739" s="399"/>
      <c r="O1739" s="394">
        <f>O1730</f>
        <v>0</v>
      </c>
      <c r="P1739" s="382"/>
    </row>
    <row r="1740" spans="1:16" ht="18.600000000000001" customHeight="1" x14ac:dyDescent="0.25">
      <c r="A1740" s="451"/>
      <c r="B1740" s="879"/>
      <c r="C1740" s="866" t="s">
        <v>179</v>
      </c>
      <c r="D1740" s="867"/>
      <c r="E1740" s="394">
        <f t="shared" si="631"/>
        <v>0</v>
      </c>
      <c r="F1740" s="395"/>
      <c r="G1740" s="395"/>
      <c r="H1740" s="394">
        <f>H1730</f>
        <v>0</v>
      </c>
      <c r="I1740" s="396">
        <f t="shared" si="629"/>
        <v>0</v>
      </c>
      <c r="J1740" s="397"/>
      <c r="K1740" s="398"/>
      <c r="L1740" s="394">
        <f t="shared" si="630"/>
        <v>0</v>
      </c>
      <c r="M1740" s="399"/>
      <c r="N1740" s="399"/>
      <c r="O1740" s="394">
        <f>O1730</f>
        <v>0</v>
      </c>
      <c r="P1740" s="382"/>
    </row>
    <row r="1741" spans="1:16" ht="18.600000000000001" customHeight="1" x14ac:dyDescent="0.25">
      <c r="A1741" s="451" t="s">
        <v>167</v>
      </c>
      <c r="B1741" s="407" t="s">
        <v>167</v>
      </c>
      <c r="C1741" s="874" t="s">
        <v>186</v>
      </c>
      <c r="D1741" s="867"/>
      <c r="E1741" s="394">
        <f>F1741*G1741*H1741</f>
        <v>0</v>
      </c>
      <c r="F1741" s="395"/>
      <c r="G1741" s="395"/>
      <c r="H1741" s="394">
        <f>H1730</f>
        <v>0</v>
      </c>
      <c r="I1741" s="396">
        <f t="shared" si="629"/>
        <v>0</v>
      </c>
      <c r="J1741" s="397"/>
      <c r="K1741" s="398"/>
      <c r="L1741" s="394">
        <f t="shared" si="630"/>
        <v>0</v>
      </c>
      <c r="M1741" s="399"/>
      <c r="N1741" s="399"/>
      <c r="O1741" s="394">
        <f>O1730</f>
        <v>0</v>
      </c>
      <c r="P1741" s="382"/>
    </row>
    <row r="1742" spans="1:16" ht="18.600000000000001" customHeight="1" x14ac:dyDescent="0.25">
      <c r="A1742" s="451" t="s">
        <v>168</v>
      </c>
      <c r="B1742" s="875" t="s">
        <v>168</v>
      </c>
      <c r="C1742" s="876" t="s">
        <v>178</v>
      </c>
      <c r="D1742" s="877"/>
      <c r="E1742" s="400">
        <f>SUM(E1743:E1745)</f>
        <v>0</v>
      </c>
      <c r="F1742" s="401"/>
      <c r="G1742" s="402"/>
      <c r="H1742" s="402"/>
      <c r="I1742" s="406"/>
      <c r="J1742" s="403"/>
      <c r="K1742" s="404"/>
      <c r="L1742" s="400">
        <f>SUM(L1743:L1745)</f>
        <v>0</v>
      </c>
      <c r="M1742" s="401"/>
      <c r="N1742" s="402"/>
      <c r="O1742" s="402"/>
      <c r="P1742" s="382"/>
    </row>
    <row r="1743" spans="1:16" ht="18.600000000000001" customHeight="1" x14ac:dyDescent="0.25">
      <c r="A1743" s="451"/>
      <c r="B1743" s="875"/>
      <c r="C1743" s="866" t="s">
        <v>187</v>
      </c>
      <c r="D1743" s="867"/>
      <c r="E1743" s="394">
        <f t="shared" ref="E1743:E1745" si="632">F1743*G1743*H1743</f>
        <v>0</v>
      </c>
      <c r="F1743" s="395"/>
      <c r="G1743" s="395"/>
      <c r="H1743" s="394">
        <f>H1730</f>
        <v>0</v>
      </c>
      <c r="I1743" s="396">
        <f t="shared" ref="I1743:I1746" si="633">L1743-E1743</f>
        <v>0</v>
      </c>
      <c r="J1743" s="397"/>
      <c r="K1743" s="398"/>
      <c r="L1743" s="394">
        <f t="shared" ref="L1743:L1746" si="634">M1743*N1743*O1743</f>
        <v>0</v>
      </c>
      <c r="M1743" s="399"/>
      <c r="N1743" s="399"/>
      <c r="O1743" s="394">
        <f>O1730</f>
        <v>0</v>
      </c>
      <c r="P1743" s="382"/>
    </row>
    <row r="1744" spans="1:16" ht="18.600000000000001" customHeight="1" x14ac:dyDescent="0.25">
      <c r="A1744" s="451"/>
      <c r="B1744" s="875"/>
      <c r="C1744" s="866" t="s">
        <v>188</v>
      </c>
      <c r="D1744" s="867"/>
      <c r="E1744" s="394">
        <f t="shared" si="632"/>
        <v>0</v>
      </c>
      <c r="F1744" s="395"/>
      <c r="G1744" s="395"/>
      <c r="H1744" s="394">
        <f>H1730</f>
        <v>0</v>
      </c>
      <c r="I1744" s="396">
        <f t="shared" si="633"/>
        <v>0</v>
      </c>
      <c r="J1744" s="397"/>
      <c r="K1744" s="398"/>
      <c r="L1744" s="394">
        <f t="shared" si="634"/>
        <v>0</v>
      </c>
      <c r="M1744" s="399"/>
      <c r="N1744" s="399"/>
      <c r="O1744" s="394">
        <f>O1730</f>
        <v>0</v>
      </c>
      <c r="P1744" s="382"/>
    </row>
    <row r="1745" spans="1:17" ht="18.600000000000001" customHeight="1" x14ac:dyDescent="0.25">
      <c r="A1745" s="451"/>
      <c r="B1745" s="875"/>
      <c r="C1745" s="866" t="s">
        <v>179</v>
      </c>
      <c r="D1745" s="867"/>
      <c r="E1745" s="394">
        <f t="shared" si="632"/>
        <v>0</v>
      </c>
      <c r="F1745" s="395"/>
      <c r="G1745" s="395"/>
      <c r="H1745" s="394">
        <f>H1730</f>
        <v>0</v>
      </c>
      <c r="I1745" s="396">
        <f t="shared" si="633"/>
        <v>0</v>
      </c>
      <c r="J1745" s="397"/>
      <c r="K1745" s="398"/>
      <c r="L1745" s="394">
        <f t="shared" si="634"/>
        <v>0</v>
      </c>
      <c r="M1745" s="399"/>
      <c r="N1745" s="399"/>
      <c r="O1745" s="394">
        <f>O1730</f>
        <v>0</v>
      </c>
      <c r="P1745" s="382"/>
    </row>
    <row r="1746" spans="1:17" ht="18.600000000000001" customHeight="1" x14ac:dyDescent="0.25">
      <c r="A1746" s="451" t="s">
        <v>169</v>
      </c>
      <c r="B1746" s="405" t="s">
        <v>169</v>
      </c>
      <c r="C1746" s="874" t="s">
        <v>189</v>
      </c>
      <c r="D1746" s="867"/>
      <c r="E1746" s="394">
        <f>F1746*G1746*H1746</f>
        <v>0</v>
      </c>
      <c r="F1746" s="395"/>
      <c r="G1746" s="395"/>
      <c r="H1746" s="394">
        <f>H1730</f>
        <v>0</v>
      </c>
      <c r="I1746" s="396">
        <f t="shared" si="633"/>
        <v>0</v>
      </c>
      <c r="J1746" s="397"/>
      <c r="K1746" s="398"/>
      <c r="L1746" s="394">
        <f t="shared" si="634"/>
        <v>0</v>
      </c>
      <c r="M1746" s="399"/>
      <c r="N1746" s="399"/>
      <c r="O1746" s="394">
        <f>O1730</f>
        <v>0</v>
      </c>
      <c r="P1746" s="382"/>
    </row>
    <row r="1747" spans="1:17" ht="18.600000000000001" customHeight="1" x14ac:dyDescent="0.25">
      <c r="A1747" s="451" t="s">
        <v>170</v>
      </c>
      <c r="B1747" s="875" t="s">
        <v>170</v>
      </c>
      <c r="C1747" s="876" t="s">
        <v>178</v>
      </c>
      <c r="D1747" s="877"/>
      <c r="E1747" s="400">
        <f>SUM(E1748:E1749)</f>
        <v>0</v>
      </c>
      <c r="F1747" s="401"/>
      <c r="G1747" s="402"/>
      <c r="H1747" s="402"/>
      <c r="I1747" s="406"/>
      <c r="J1747" s="403"/>
      <c r="K1747" s="404"/>
      <c r="L1747" s="400">
        <f>SUM(L1748:L1749)</f>
        <v>0</v>
      </c>
      <c r="M1747" s="401"/>
      <c r="N1747" s="402"/>
      <c r="O1747" s="402"/>
      <c r="P1747" s="382"/>
    </row>
    <row r="1748" spans="1:17" ht="18.600000000000001" customHeight="1" x14ac:dyDescent="0.25">
      <c r="A1748" s="451"/>
      <c r="B1748" s="878"/>
      <c r="C1748" s="874" t="s">
        <v>170</v>
      </c>
      <c r="D1748" s="867"/>
      <c r="E1748" s="394">
        <f t="shared" ref="E1748" si="635">F1748*G1748*H1748</f>
        <v>0</v>
      </c>
      <c r="F1748" s="395"/>
      <c r="G1748" s="395"/>
      <c r="H1748" s="394">
        <f>H1730</f>
        <v>0</v>
      </c>
      <c r="I1748" s="396">
        <f t="shared" ref="I1748:I1750" si="636">L1748-E1748</f>
        <v>0</v>
      </c>
      <c r="J1748" s="397"/>
      <c r="K1748" s="398"/>
      <c r="L1748" s="394">
        <f t="shared" ref="L1748:L1750" si="637">M1748*N1748*O1748</f>
        <v>0</v>
      </c>
      <c r="M1748" s="399"/>
      <c r="N1748" s="399"/>
      <c r="O1748" s="394">
        <f>O1730</f>
        <v>0</v>
      </c>
      <c r="P1748" s="382"/>
    </row>
    <row r="1749" spans="1:17" ht="18.600000000000001" customHeight="1" x14ac:dyDescent="0.25">
      <c r="A1749" s="451"/>
      <c r="B1749" s="878"/>
      <c r="C1749" s="874" t="s">
        <v>190</v>
      </c>
      <c r="D1749" s="867"/>
      <c r="E1749" s="394">
        <f>F1749*G1749*H1749</f>
        <v>0</v>
      </c>
      <c r="F1749" s="395"/>
      <c r="G1749" s="395"/>
      <c r="H1749" s="394">
        <f>H1730</f>
        <v>0</v>
      </c>
      <c r="I1749" s="396">
        <f t="shared" si="636"/>
        <v>0</v>
      </c>
      <c r="J1749" s="397"/>
      <c r="K1749" s="398"/>
      <c r="L1749" s="394">
        <f t="shared" si="637"/>
        <v>0</v>
      </c>
      <c r="M1749" s="399"/>
      <c r="N1749" s="399"/>
      <c r="O1749" s="394">
        <f>O1730</f>
        <v>0</v>
      </c>
      <c r="P1749" s="382"/>
    </row>
    <row r="1750" spans="1:17" ht="18.600000000000001" customHeight="1" x14ac:dyDescent="0.25">
      <c r="A1750" s="451" t="s">
        <v>171</v>
      </c>
      <c r="B1750" s="405" t="s">
        <v>171</v>
      </c>
      <c r="C1750" s="874" t="s">
        <v>191</v>
      </c>
      <c r="D1750" s="867"/>
      <c r="E1750" s="394">
        <f>F1750*G1750*H1750</f>
        <v>0</v>
      </c>
      <c r="F1750" s="395"/>
      <c r="G1750" s="395"/>
      <c r="H1750" s="394">
        <f>H1730</f>
        <v>0</v>
      </c>
      <c r="I1750" s="396">
        <f t="shared" si="636"/>
        <v>0</v>
      </c>
      <c r="J1750" s="397"/>
      <c r="K1750" s="398"/>
      <c r="L1750" s="394">
        <f t="shared" si="637"/>
        <v>0</v>
      </c>
      <c r="M1750" s="399"/>
      <c r="N1750" s="399"/>
      <c r="O1750" s="394">
        <f>O1730</f>
        <v>0</v>
      </c>
      <c r="P1750" s="382"/>
      <c r="Q1750" s="371" t="s">
        <v>256</v>
      </c>
    </row>
    <row r="1751" spans="1:17" ht="18.600000000000001" customHeight="1" x14ac:dyDescent="0.25">
      <c r="A1751" s="451" t="s">
        <v>172</v>
      </c>
      <c r="B1751" s="875" t="s">
        <v>172</v>
      </c>
      <c r="C1751" s="876" t="s">
        <v>178</v>
      </c>
      <c r="D1751" s="877"/>
      <c r="E1751" s="400">
        <f>SUM(E1752:E1754)</f>
        <v>0</v>
      </c>
      <c r="F1751" s="401"/>
      <c r="G1751" s="402"/>
      <c r="H1751" s="402"/>
      <c r="I1751" s="406"/>
      <c r="J1751" s="403"/>
      <c r="K1751" s="404"/>
      <c r="L1751" s="400">
        <f>SUM(L1752:L1754)</f>
        <v>0</v>
      </c>
      <c r="M1751" s="401"/>
      <c r="N1751" s="402"/>
      <c r="O1751" s="402"/>
      <c r="P1751" s="382"/>
    </row>
    <row r="1752" spans="1:17" ht="18.600000000000001" customHeight="1" x14ac:dyDescent="0.25">
      <c r="A1752" s="451"/>
      <c r="B1752" s="875"/>
      <c r="C1752" s="866" t="s">
        <v>192</v>
      </c>
      <c r="D1752" s="867"/>
      <c r="E1752" s="394">
        <f t="shared" ref="E1752:E1754" si="638">F1752*G1752*H1752</f>
        <v>0</v>
      </c>
      <c r="F1752" s="395"/>
      <c r="G1752" s="395"/>
      <c r="H1752" s="394">
        <f>H1730</f>
        <v>0</v>
      </c>
      <c r="I1752" s="396">
        <f t="shared" ref="I1752:I1755" si="639">L1752-E1752</f>
        <v>0</v>
      </c>
      <c r="J1752" s="397"/>
      <c r="K1752" s="398"/>
      <c r="L1752" s="394">
        <f t="shared" ref="L1752:L1755" si="640">M1752*N1752*O1752</f>
        <v>0</v>
      </c>
      <c r="M1752" s="399"/>
      <c r="N1752" s="399"/>
      <c r="O1752" s="394">
        <f>O1730</f>
        <v>0</v>
      </c>
      <c r="P1752" s="382"/>
    </row>
    <row r="1753" spans="1:17" ht="18.600000000000001" customHeight="1" x14ac:dyDescent="0.25">
      <c r="A1753" s="451"/>
      <c r="B1753" s="875"/>
      <c r="C1753" s="866" t="s">
        <v>193</v>
      </c>
      <c r="D1753" s="867"/>
      <c r="E1753" s="394">
        <f t="shared" si="638"/>
        <v>0</v>
      </c>
      <c r="F1753" s="395"/>
      <c r="G1753" s="395"/>
      <c r="H1753" s="394">
        <f>H1730</f>
        <v>0</v>
      </c>
      <c r="I1753" s="396">
        <f t="shared" si="639"/>
        <v>0</v>
      </c>
      <c r="J1753" s="397"/>
      <c r="K1753" s="398"/>
      <c r="L1753" s="394">
        <f t="shared" si="640"/>
        <v>0</v>
      </c>
      <c r="M1753" s="399"/>
      <c r="N1753" s="399"/>
      <c r="O1753" s="394">
        <f>O1730</f>
        <v>0</v>
      </c>
      <c r="P1753" s="382"/>
    </row>
    <row r="1754" spans="1:17" ht="18.600000000000001" customHeight="1" x14ac:dyDescent="0.25">
      <c r="A1754" s="451"/>
      <c r="B1754" s="875"/>
      <c r="C1754" s="866" t="s">
        <v>179</v>
      </c>
      <c r="D1754" s="867"/>
      <c r="E1754" s="394">
        <f t="shared" si="638"/>
        <v>0</v>
      </c>
      <c r="F1754" s="395"/>
      <c r="G1754" s="395"/>
      <c r="H1754" s="394">
        <f>H1730</f>
        <v>0</v>
      </c>
      <c r="I1754" s="396">
        <f t="shared" si="639"/>
        <v>0</v>
      </c>
      <c r="J1754" s="397"/>
      <c r="K1754" s="398"/>
      <c r="L1754" s="394">
        <f t="shared" si="640"/>
        <v>0</v>
      </c>
      <c r="M1754" s="399"/>
      <c r="N1754" s="399"/>
      <c r="O1754" s="394">
        <f>O1730</f>
        <v>0</v>
      </c>
      <c r="P1754" s="382"/>
    </row>
    <row r="1755" spans="1:17" ht="18.600000000000001" customHeight="1" x14ac:dyDescent="0.25">
      <c r="A1755" s="451" t="s">
        <v>173</v>
      </c>
      <c r="B1755" s="405" t="s">
        <v>173</v>
      </c>
      <c r="C1755" s="866" t="s">
        <v>194</v>
      </c>
      <c r="D1755" s="867"/>
      <c r="E1755" s="394">
        <f>F1755*G1755*H1755</f>
        <v>0</v>
      </c>
      <c r="F1755" s="395"/>
      <c r="G1755" s="395"/>
      <c r="H1755" s="394">
        <f>H1730</f>
        <v>0</v>
      </c>
      <c r="I1755" s="396">
        <f t="shared" si="639"/>
        <v>0</v>
      </c>
      <c r="J1755" s="397"/>
      <c r="K1755" s="398"/>
      <c r="L1755" s="394">
        <f t="shared" si="640"/>
        <v>0</v>
      </c>
      <c r="M1755" s="399"/>
      <c r="N1755" s="399"/>
      <c r="O1755" s="394">
        <f>O1730</f>
        <v>0</v>
      </c>
      <c r="P1755" s="382"/>
    </row>
    <row r="1756" spans="1:17" s="415" customFormat="1" ht="18.600000000000001" customHeight="1" x14ac:dyDescent="0.25">
      <c r="B1756" s="868" t="s">
        <v>196</v>
      </c>
      <c r="C1756" s="869"/>
      <c r="D1756" s="870"/>
      <c r="E1756" s="408">
        <f>SUM(E1730,E1731,E1736,E1737,E1741,E1742,E1746,E1747,E1750,E1751,E1755)</f>
        <v>0</v>
      </c>
      <c r="F1756" s="401"/>
      <c r="G1756" s="409"/>
      <c r="H1756" s="410"/>
      <c r="I1756" s="411"/>
      <c r="J1756" s="412"/>
      <c r="K1756" s="413"/>
      <c r="L1756" s="408">
        <f>SUM(L1730,L1731,L1736,L1737,L1741,L1742,L1746,L1747,L1750,L1751,L1755)</f>
        <v>0</v>
      </c>
      <c r="M1756" s="401"/>
      <c r="N1756" s="409"/>
      <c r="O1756" s="410"/>
      <c r="P1756" s="414"/>
    </row>
    <row r="1757" spans="1:17" ht="16.8" customHeight="1" outlineLevel="1" x14ac:dyDescent="0.25">
      <c r="B1757" s="871" t="s">
        <v>264</v>
      </c>
      <c r="C1757" s="872" t="s">
        <v>201</v>
      </c>
      <c r="D1757" s="873"/>
      <c r="E1757" s="416">
        <f t="shared" ref="E1757" si="641">F1757*G1757*H1757</f>
        <v>0</v>
      </c>
      <c r="F1757" s="417"/>
      <c r="G1757" s="417"/>
      <c r="H1757" s="394">
        <f>H1730</f>
        <v>0</v>
      </c>
      <c r="I1757" s="396">
        <f t="shared" ref="I1757:I1759" si="642">L1757-E1757</f>
        <v>0</v>
      </c>
      <c r="J1757" s="397"/>
      <c r="K1757" s="398"/>
      <c r="L1757" s="394">
        <f t="shared" ref="L1757:L1759" si="643">M1757*N1757*O1757</f>
        <v>0</v>
      </c>
      <c r="M1757" s="399"/>
      <c r="N1757" s="399"/>
      <c r="O1757" s="394">
        <f>O1730</f>
        <v>0</v>
      </c>
      <c r="P1757" s="382"/>
    </row>
    <row r="1758" spans="1:17" ht="16.8" customHeight="1" outlineLevel="1" x14ac:dyDescent="0.25">
      <c r="B1758" s="871"/>
      <c r="C1758" s="872" t="s">
        <v>200</v>
      </c>
      <c r="D1758" s="873"/>
      <c r="E1758" s="416">
        <f>F1758*G1758*H1758</f>
        <v>0</v>
      </c>
      <c r="F1758" s="417">
        <v>5000</v>
      </c>
      <c r="G1758" s="417">
        <f>20*2</f>
        <v>40</v>
      </c>
      <c r="H1758" s="394">
        <f>H1730</f>
        <v>0</v>
      </c>
      <c r="I1758" s="396">
        <f t="shared" si="642"/>
        <v>0</v>
      </c>
      <c r="J1758" s="397"/>
      <c r="K1758" s="398"/>
      <c r="L1758" s="394">
        <f t="shared" si="643"/>
        <v>0</v>
      </c>
      <c r="M1758" s="399"/>
      <c r="N1758" s="399"/>
      <c r="O1758" s="394">
        <f>O1730</f>
        <v>0</v>
      </c>
      <c r="P1758" s="382"/>
    </row>
    <row r="1759" spans="1:17" ht="16.8" customHeight="1" outlineLevel="1" x14ac:dyDescent="0.25">
      <c r="B1759" s="871"/>
      <c r="C1759" s="872" t="s">
        <v>197</v>
      </c>
      <c r="D1759" s="873"/>
      <c r="E1759" s="416">
        <f t="shared" ref="E1759" si="644">F1759*G1759*H1759</f>
        <v>0</v>
      </c>
      <c r="F1759" s="417"/>
      <c r="G1759" s="417"/>
      <c r="H1759" s="394">
        <f>H1730</f>
        <v>0</v>
      </c>
      <c r="I1759" s="396">
        <f t="shared" si="642"/>
        <v>0</v>
      </c>
      <c r="J1759" s="397"/>
      <c r="K1759" s="398"/>
      <c r="L1759" s="394">
        <f t="shared" si="643"/>
        <v>0</v>
      </c>
      <c r="M1759" s="399"/>
      <c r="N1759" s="399"/>
      <c r="O1759" s="394">
        <f>O1730</f>
        <v>0</v>
      </c>
      <c r="P1759" s="382"/>
    </row>
    <row r="1760" spans="1:17" s="415" customFormat="1" ht="18.600000000000001" customHeight="1" outlineLevel="1" thickBot="1" x14ac:dyDescent="0.3">
      <c r="B1760" s="860" t="s">
        <v>265</v>
      </c>
      <c r="C1760" s="861"/>
      <c r="D1760" s="862"/>
      <c r="E1760" s="418">
        <f>SUM(E1757:E1759)</f>
        <v>0</v>
      </c>
      <c r="F1760" s="419"/>
      <c r="G1760" s="420"/>
      <c r="H1760" s="421"/>
      <c r="I1760" s="422"/>
      <c r="J1760" s="423"/>
      <c r="K1760" s="424"/>
      <c r="L1760" s="418">
        <f>SUM(L1757:L1759)</f>
        <v>0</v>
      </c>
      <c r="M1760" s="419"/>
      <c r="N1760" s="420"/>
      <c r="O1760" s="421"/>
      <c r="P1760" s="414"/>
    </row>
    <row r="1761" spans="1:20" ht="21" customHeight="1" thickBot="1" x14ac:dyDescent="0.3">
      <c r="B1761" s="863" t="s">
        <v>254</v>
      </c>
      <c r="C1761" s="864"/>
      <c r="D1761" s="865" t="s">
        <v>255</v>
      </c>
      <c r="E1761" s="857"/>
      <c r="F1761" s="857" t="s">
        <v>257</v>
      </c>
      <c r="G1761" s="857"/>
      <c r="H1761" s="857" t="s">
        <v>258</v>
      </c>
      <c r="I1761" s="857"/>
      <c r="J1761" s="857" t="s">
        <v>259</v>
      </c>
      <c r="K1761" s="857"/>
      <c r="L1761" s="858" t="s">
        <v>260</v>
      </c>
      <c r="M1761" s="858"/>
      <c r="N1761" s="858" t="s">
        <v>261</v>
      </c>
      <c r="O1761" s="859"/>
      <c r="P1761" s="382"/>
    </row>
    <row r="1762" spans="1:20" outlineLevel="1" x14ac:dyDescent="0.25">
      <c r="B1762" s="303" t="s">
        <v>266</v>
      </c>
      <c r="E1762" s="425">
        <f>(E1756-E1755)*0.05</f>
        <v>0</v>
      </c>
      <c r="F1762" s="303"/>
      <c r="G1762" s="303"/>
      <c r="H1762" s="426"/>
      <c r="L1762" s="425">
        <f>(L1756-L1755)*0.05</f>
        <v>0</v>
      </c>
      <c r="P1762" s="382"/>
    </row>
    <row r="1763" spans="1:20" outlineLevel="1" x14ac:dyDescent="0.25">
      <c r="B1763" s="303"/>
      <c r="E1763" s="427" t="str">
        <f>IF(E1755&lt;=E1762,"O.K","Review")</f>
        <v>O.K</v>
      </c>
      <c r="F1763" s="303"/>
      <c r="G1763" s="303"/>
      <c r="L1763" s="427" t="str">
        <f>IF(L1755&lt;=L1762,"O.K","Review")</f>
        <v>O.K</v>
      </c>
      <c r="P1763" s="382"/>
    </row>
    <row r="1764" spans="1:20" x14ac:dyDescent="0.25">
      <c r="B1764" s="303"/>
      <c r="E1764" s="427"/>
      <c r="F1764" s="303"/>
      <c r="G1764" s="303"/>
      <c r="L1764" s="427"/>
      <c r="P1764" s="382"/>
    </row>
    <row r="1765" spans="1:20" s="428" customFormat="1" ht="25.5" customHeight="1" outlineLevel="1" x14ac:dyDescent="0.25">
      <c r="B1765" s="429" t="str">
        <f>정부지원금!$B$29</f>
        <v>성명 :                  (서명)</v>
      </c>
      <c r="C1765" s="429"/>
      <c r="E1765" s="429" t="str">
        <f>정부지원금!$E$29</f>
        <v>성명 :                  (서명)</v>
      </c>
      <c r="F1765" s="430"/>
      <c r="H1765" s="429" t="str">
        <f>정부지원금!$G$29</f>
        <v>성명 :                  (서명)</v>
      </c>
      <c r="K1765" s="430" t="str">
        <f>정부지원금!$I$29</f>
        <v>성명 :                  (서명)</v>
      </c>
      <c r="N1765" s="430" t="str">
        <f>정부지원금!$K$29</f>
        <v>성명 :                  (서명)</v>
      </c>
      <c r="P1765" s="382"/>
    </row>
    <row r="1766" spans="1:20" s="428" customFormat="1" ht="25.5" customHeight="1" outlineLevel="1" x14ac:dyDescent="0.25">
      <c r="B1766" s="429" t="str">
        <f>정부지원금!$B$30</f>
        <v>성명 :                  (서명)</v>
      </c>
      <c r="C1766" s="429"/>
      <c r="E1766" s="429" t="str">
        <f>정부지원금!$E$30</f>
        <v>성명 :                  (서명)</v>
      </c>
      <c r="F1766" s="430"/>
      <c r="H1766" s="429" t="str">
        <f>정부지원금!$G$30</f>
        <v>성명 :                  (서명)</v>
      </c>
      <c r="K1766" s="430" t="str">
        <f>정부지원금!$I$30</f>
        <v>성명 :                  (서명)</v>
      </c>
      <c r="N1766" s="430" t="str">
        <f>정부지원금!$K$30</f>
        <v>성명 :                  (서명)</v>
      </c>
      <c r="P1766" s="382"/>
    </row>
    <row r="1768" spans="1:20" ht="43.5" customHeight="1" x14ac:dyDescent="0.25">
      <c r="B1768" s="372" t="s">
        <v>262</v>
      </c>
      <c r="C1768" s="373"/>
      <c r="D1768" s="373"/>
      <c r="E1768" s="373"/>
      <c r="F1768" s="373"/>
      <c r="G1768" s="373"/>
      <c r="H1768" s="373"/>
      <c r="I1768" s="373"/>
      <c r="J1768" s="373"/>
      <c r="K1768" s="373"/>
      <c r="L1768" s="373"/>
      <c r="M1768" s="373"/>
      <c r="N1768" s="373"/>
      <c r="O1768" s="373"/>
      <c r="P1768" s="373"/>
      <c r="Q1768" s="373"/>
      <c r="R1768" s="373"/>
    </row>
    <row r="1769" spans="1:20" ht="21.6" customHeight="1" x14ac:dyDescent="0.25">
      <c r="B1769" s="942" t="str">
        <f>INDEX('훈련비용 조정내역표'!$C$10:$C$60,MATCH(F1771,'훈련비용 조정내역표'!$B$10:$B$60,0),0)</f>
        <v>승인</v>
      </c>
      <c r="C1769" s="942"/>
      <c r="D1769" s="374"/>
      <c r="E1769" s="375"/>
      <c r="F1769" s="375"/>
      <c r="G1769" s="376"/>
      <c r="H1769" s="383" t="s">
        <v>247</v>
      </c>
      <c r="I1769" s="378">
        <f>INDEX('훈련비용 조정내역표'!$G$10:$G$60,MATCH(F1771,'훈련비용 조정내역표'!$B$10:$B$60,0),0)</f>
        <v>0</v>
      </c>
      <c r="J1769" s="383" t="s">
        <v>248</v>
      </c>
      <c r="K1769" s="605">
        <f>INT(IFERROR($J1774/($B1773*$E1773*$B1776),))</f>
        <v>0</v>
      </c>
      <c r="L1769" s="435" t="e">
        <f>K1769/$I1769</f>
        <v>#DIV/0!</v>
      </c>
      <c r="M1769" s="436" t="s">
        <v>249</v>
      </c>
      <c r="N1769" s="605">
        <f>INT(IFERROR($N1774/($D1773*$G1773*$D1776),))</f>
        <v>0</v>
      </c>
      <c r="O1769" s="435" t="e">
        <f>N1769/$I1769</f>
        <v>#DIV/0!</v>
      </c>
      <c r="P1769" s="373"/>
      <c r="Q1769" s="373"/>
      <c r="R1769" s="373"/>
    </row>
    <row r="1770" spans="1:20" ht="21.6" customHeight="1" x14ac:dyDescent="0.25">
      <c r="B1770" s="379" t="s">
        <v>229</v>
      </c>
      <c r="C1770" s="881" t="s">
        <v>230</v>
      </c>
      <c r="D1770" s="881"/>
      <c r="E1770" s="881"/>
      <c r="F1770" s="377" t="s">
        <v>231</v>
      </c>
      <c r="G1770" s="380" t="s">
        <v>233</v>
      </c>
      <c r="H1770" s="943" t="s">
        <v>250</v>
      </c>
      <c r="I1770" s="944"/>
      <c r="J1770" s="944"/>
      <c r="K1770" s="944"/>
      <c r="L1770" s="944"/>
      <c r="M1770" s="944"/>
      <c r="N1770" s="944"/>
      <c r="O1770" s="945"/>
      <c r="P1770" s="373"/>
      <c r="Q1770" s="373"/>
      <c r="R1770" s="373"/>
    </row>
    <row r="1771" spans="1:20" ht="21.6" customHeight="1" thickBot="1" x14ac:dyDescent="0.3">
      <c r="B1771" s="636" t="str">
        <f>일반사항!$E$6</f>
        <v>부산</v>
      </c>
      <c r="C1771" s="937">
        <f>일반사항!$E$7</f>
        <v>0</v>
      </c>
      <c r="D1771" s="937"/>
      <c r="E1771" s="937"/>
      <c r="F1771" s="665">
        <f>'훈련비용 조정내역표'!$B$44</f>
        <v>35</v>
      </c>
      <c r="G1771" s="381">
        <f>INDEX('훈련비용 조정내역표'!$H$10:$H$60,MATCH(F1771,'훈련비용 조정내역표'!$B$10:$B$60,0),0)</f>
        <v>0</v>
      </c>
      <c r="H1771" s="937">
        <f>INDEX('훈련비용 조정내역표'!$D$10:$D$60,MATCH(F1771,'훈련비용 조정내역표'!$B$10:$B$60,0),0)</f>
        <v>0</v>
      </c>
      <c r="I1771" s="937"/>
      <c r="J1771" s="937"/>
      <c r="K1771" s="937"/>
      <c r="L1771" s="434" t="str">
        <f>IF(E1773=G1773,"◯ 적합","◯ 변경")</f>
        <v>◯ 적합</v>
      </c>
      <c r="M1771" s="938">
        <f>INDEX('훈련비용 조정내역표'!$E$10:$E$60,MATCH(F1771,'훈련비용 조정내역표'!$B$10:$B$60,0),0)</f>
        <v>0</v>
      </c>
      <c r="N1771" s="938"/>
      <c r="O1771" s="938"/>
      <c r="P1771" s="373"/>
      <c r="Q1771" s="373"/>
      <c r="R1771" s="373"/>
    </row>
    <row r="1772" spans="1:20" ht="21.6" customHeight="1" thickTop="1" x14ac:dyDescent="0.25">
      <c r="B1772" s="939" t="s">
        <v>106</v>
      </c>
      <c r="C1772" s="939"/>
      <c r="D1772" s="939"/>
      <c r="E1772" s="939" t="s">
        <v>163</v>
      </c>
      <c r="F1772" s="939"/>
      <c r="G1772" s="940"/>
      <c r="H1772" s="941" t="s">
        <v>243</v>
      </c>
      <c r="I1772" s="939"/>
      <c r="J1772" s="939"/>
      <c r="K1772" s="939"/>
      <c r="L1772" s="939" t="s">
        <v>246</v>
      </c>
      <c r="M1772" s="939"/>
      <c r="N1772" s="939"/>
      <c r="O1772" s="939"/>
      <c r="P1772" s="373"/>
      <c r="Q1772" s="373"/>
      <c r="R1772" s="373"/>
      <c r="T1772" s="382"/>
    </row>
    <row r="1773" spans="1:20" ht="21.6" customHeight="1" x14ac:dyDescent="0.25">
      <c r="B1773" s="915">
        <f>INDEX('훈련비용 조정내역표'!$O$10:$O$60,MATCH(F1771,'훈련비용 조정내역표'!$B$10:$B$60,0),0)</f>
        <v>0</v>
      </c>
      <c r="C1773" s="917" t="str">
        <f>IF(B1773=D1773,"◯ 적합","◯ 변경")</f>
        <v>◯ 적합</v>
      </c>
      <c r="D1773" s="918">
        <f>INDEX('훈련비용 조정내역표'!$Y$10:$Y$60,MATCH(F1771,'훈련비용 조정내역표'!$B$10:$B$60,0),0)</f>
        <v>0</v>
      </c>
      <c r="E1773" s="915">
        <f>INDEX('훈련비용 조정내역표'!$N$10:$N$60,MATCH(F1771,'훈련비용 조정내역표'!$B$10:$B$60,0),0)</f>
        <v>0</v>
      </c>
      <c r="F1773" s="917" t="str">
        <f>IF(E1773=G1773,"◯ 적합","◯ 변경")</f>
        <v>◯ 적합</v>
      </c>
      <c r="G1773" s="921">
        <f>INDEX('훈련비용 조정내역표'!$X$10:$X$60,MATCH(F1771,'훈련비용 조정내역표'!$B$10:$B$60,0),0)</f>
        <v>0</v>
      </c>
      <c r="H1773" s="934" t="s">
        <v>36</v>
      </c>
      <c r="I1773" s="926"/>
      <c r="J1773" s="935">
        <f>J1774+J1775+J1776+J1777</f>
        <v>0</v>
      </c>
      <c r="K1773" s="935"/>
      <c r="L1773" s="926" t="s">
        <v>36</v>
      </c>
      <c r="M1773" s="926"/>
      <c r="N1773" s="935">
        <f>N1774+N1775+N1776+N1777</f>
        <v>0</v>
      </c>
      <c r="O1773" s="935"/>
      <c r="P1773" s="373"/>
      <c r="Q1773" s="373"/>
      <c r="R1773" s="373"/>
      <c r="T1773" s="382"/>
    </row>
    <row r="1774" spans="1:20" ht="21.6" customHeight="1" x14ac:dyDescent="0.25">
      <c r="A1774" s="371" t="str">
        <f>F1771&amp;"훈련비금액"</f>
        <v>35훈련비금액</v>
      </c>
      <c r="B1774" s="915"/>
      <c r="C1774" s="917"/>
      <c r="D1774" s="918"/>
      <c r="E1774" s="915"/>
      <c r="F1774" s="917"/>
      <c r="G1774" s="921"/>
      <c r="H1774" s="929" t="s">
        <v>263</v>
      </c>
      <c r="I1774" s="932"/>
      <c r="J1774" s="936">
        <f>E1808</f>
        <v>0</v>
      </c>
      <c r="K1774" s="936"/>
      <c r="L1774" s="932" t="s">
        <v>263</v>
      </c>
      <c r="M1774" s="932"/>
      <c r="N1774" s="936">
        <f>L1808</f>
        <v>0</v>
      </c>
      <c r="O1774" s="936"/>
      <c r="P1774" s="373"/>
      <c r="Q1774" s="373"/>
      <c r="R1774" s="373"/>
      <c r="T1774" s="382"/>
    </row>
    <row r="1775" spans="1:20" ht="21.6" customHeight="1" x14ac:dyDescent="0.25">
      <c r="A1775" s="371" t="str">
        <f>F1771&amp;"숙식비"</f>
        <v>35숙식비</v>
      </c>
      <c r="B1775" s="926" t="s">
        <v>236</v>
      </c>
      <c r="C1775" s="926"/>
      <c r="D1775" s="926"/>
      <c r="E1775" s="926" t="s">
        <v>237</v>
      </c>
      <c r="F1775" s="926"/>
      <c r="G1775" s="927"/>
      <c r="H1775" s="928" t="s">
        <v>342</v>
      </c>
      <c r="I1775" s="384" t="s">
        <v>244</v>
      </c>
      <c r="J1775" s="923">
        <f>E1809</f>
        <v>0</v>
      </c>
      <c r="K1775" s="923"/>
      <c r="L1775" s="931" t="s">
        <v>342</v>
      </c>
      <c r="M1775" s="384" t="s">
        <v>244</v>
      </c>
      <c r="N1775" s="914">
        <f>L1809</f>
        <v>0</v>
      </c>
      <c r="O1775" s="914"/>
      <c r="P1775" s="373"/>
      <c r="Q1775" s="373"/>
      <c r="R1775" s="373"/>
      <c r="T1775" s="382"/>
    </row>
    <row r="1776" spans="1:20" ht="21.6" customHeight="1" x14ac:dyDescent="0.25">
      <c r="A1776" s="371" t="str">
        <f>F1771&amp;"식비"</f>
        <v>35식비</v>
      </c>
      <c r="B1776" s="915">
        <f>INDEX('훈련비용 조정내역표'!$M$10:$M$60,MATCH(F1771,'훈련비용 조정내역표'!$B$10:$B$60,0),0)</f>
        <v>0</v>
      </c>
      <c r="C1776" s="917" t="str">
        <f>IF(B1776=D1776,"◯ 적합","◯ 변경")</f>
        <v>◯ 적합</v>
      </c>
      <c r="D1776" s="918">
        <f>INDEX('훈련비용 조정내역표'!$W$10:$W$60,MATCH(F1771,'훈련비용 조정내역표'!$B$10:$B$60,0),0)</f>
        <v>0</v>
      </c>
      <c r="E1776" s="920">
        <f>INDEX('훈련비용 조정내역표'!$J$10:$J$60,MATCH(F1771,'훈련비용 조정내역표'!$B$10:$B$60,0),0)</f>
        <v>0</v>
      </c>
      <c r="F1776" s="917" t="str">
        <f>IF(E1776=G1776,"◯ 적합","◯ 변경")</f>
        <v>◯ 적합</v>
      </c>
      <c r="G1776" s="921">
        <f>INDEX('훈련비용 조정내역표'!$K$10:$K$60,MATCH(F1771,'훈련비용 조정내역표'!$B$10:$B$60,0),0)</f>
        <v>0</v>
      </c>
      <c r="H1776" s="929"/>
      <c r="I1776" s="384" t="s">
        <v>199</v>
      </c>
      <c r="J1776" s="923">
        <f>E1810</f>
        <v>0</v>
      </c>
      <c r="K1776" s="923"/>
      <c r="L1776" s="932"/>
      <c r="M1776" s="384" t="s">
        <v>199</v>
      </c>
      <c r="N1776" s="914">
        <f>L1810</f>
        <v>0</v>
      </c>
      <c r="O1776" s="914"/>
      <c r="P1776" s="373"/>
      <c r="Q1776" s="373"/>
      <c r="R1776" s="373"/>
      <c r="T1776" s="382"/>
    </row>
    <row r="1777" spans="1:20" ht="21.6" customHeight="1" thickBot="1" x14ac:dyDescent="0.3">
      <c r="A1777" s="371" t="str">
        <f>F1771&amp;"수당 등"</f>
        <v>35수당 등</v>
      </c>
      <c r="B1777" s="916"/>
      <c r="C1777" s="917"/>
      <c r="D1777" s="919"/>
      <c r="E1777" s="916"/>
      <c r="F1777" s="917"/>
      <c r="G1777" s="922"/>
      <c r="H1777" s="930"/>
      <c r="I1777" s="385" t="s">
        <v>245</v>
      </c>
      <c r="J1777" s="924">
        <f>E1811</f>
        <v>0</v>
      </c>
      <c r="K1777" s="924"/>
      <c r="L1777" s="933"/>
      <c r="M1777" s="385" t="s">
        <v>245</v>
      </c>
      <c r="N1777" s="925">
        <f>L1811</f>
        <v>0</v>
      </c>
      <c r="O1777" s="925"/>
      <c r="P1777" s="373"/>
      <c r="Q1777" s="373"/>
      <c r="R1777" s="373"/>
      <c r="T1777" s="382"/>
    </row>
    <row r="1778" spans="1:20" ht="21.6" customHeight="1" thickTop="1" thickBot="1" x14ac:dyDescent="0.3">
      <c r="B1778" s="883" t="s">
        <v>238</v>
      </c>
      <c r="C1778" s="883"/>
      <c r="D1778" s="386">
        <f>INDEX('훈련비용 조정내역표'!$L$10:$L$60,MATCH(F1771,'훈련비용 조정내역표'!$B$10:$B$60,0),0)</f>
        <v>0</v>
      </c>
      <c r="E1778" s="883" t="s">
        <v>239</v>
      </c>
      <c r="F1778" s="883"/>
      <c r="G1778" s="387">
        <f>INDEX('훈련비용 조정내역표'!$V$10:$V$60,MATCH(F1771,'훈련비용 조정내역표'!$B$10:$B$60,0),0)</f>
        <v>0</v>
      </c>
      <c r="H1778" s="884" t="s">
        <v>240</v>
      </c>
      <c r="I1778" s="884"/>
      <c r="J1778" s="388" t="s">
        <v>241</v>
      </c>
      <c r="K1778" s="389"/>
      <c r="L1778" s="388" t="s">
        <v>242</v>
      </c>
      <c r="M1778" s="390"/>
      <c r="N1778" s="885"/>
      <c r="O1778" s="885"/>
      <c r="P1778" s="373"/>
      <c r="Q1778" s="373"/>
      <c r="R1778" s="373"/>
      <c r="T1778" s="382"/>
    </row>
    <row r="1779" spans="1:20" ht="21.6" customHeight="1" thickTop="1" x14ac:dyDescent="0.25">
      <c r="B1779" s="886" t="s">
        <v>174</v>
      </c>
      <c r="C1779" s="889" t="s">
        <v>175</v>
      </c>
      <c r="D1779" s="890"/>
      <c r="E1779" s="895" t="s">
        <v>251</v>
      </c>
      <c r="F1779" s="896"/>
      <c r="G1779" s="896"/>
      <c r="H1779" s="896"/>
      <c r="I1779" s="897" t="s">
        <v>252</v>
      </c>
      <c r="J1779" s="898"/>
      <c r="K1779" s="899"/>
      <c r="L1779" s="906" t="s">
        <v>253</v>
      </c>
      <c r="M1779" s="907"/>
      <c r="N1779" s="907"/>
      <c r="O1779" s="908"/>
      <c r="P1779" s="382"/>
    </row>
    <row r="1780" spans="1:20" ht="21.6" customHeight="1" x14ac:dyDescent="0.25">
      <c r="B1780" s="887"/>
      <c r="C1780" s="891"/>
      <c r="D1780" s="892"/>
      <c r="E1780" s="909" t="s">
        <v>176</v>
      </c>
      <c r="F1780" s="911" t="s">
        <v>177</v>
      </c>
      <c r="G1780" s="912"/>
      <c r="H1780" s="912"/>
      <c r="I1780" s="900"/>
      <c r="J1780" s="901"/>
      <c r="K1780" s="902"/>
      <c r="L1780" s="909" t="s">
        <v>176</v>
      </c>
      <c r="M1780" s="911" t="s">
        <v>177</v>
      </c>
      <c r="N1780" s="912"/>
      <c r="O1780" s="913"/>
      <c r="P1780" s="382"/>
    </row>
    <row r="1781" spans="1:20" ht="21.6" customHeight="1" x14ac:dyDescent="0.25">
      <c r="B1781" s="888"/>
      <c r="C1781" s="893"/>
      <c r="D1781" s="894"/>
      <c r="E1781" s="910"/>
      <c r="F1781" s="392" t="s">
        <v>134</v>
      </c>
      <c r="G1781" s="392" t="s">
        <v>195</v>
      </c>
      <c r="H1781" s="391" t="s">
        <v>136</v>
      </c>
      <c r="I1781" s="903"/>
      <c r="J1781" s="904"/>
      <c r="K1781" s="905"/>
      <c r="L1781" s="910"/>
      <c r="M1781" s="392" t="s">
        <v>134</v>
      </c>
      <c r="N1781" s="392" t="s">
        <v>195</v>
      </c>
      <c r="O1781" s="392" t="s">
        <v>136</v>
      </c>
      <c r="P1781" s="382"/>
    </row>
    <row r="1782" spans="1:20" ht="18.600000000000001" customHeight="1" x14ac:dyDescent="0.25">
      <c r="A1782" s="451" t="s">
        <v>114</v>
      </c>
      <c r="B1782" s="393" t="s">
        <v>114</v>
      </c>
      <c r="C1782" s="880" t="s">
        <v>180</v>
      </c>
      <c r="D1782" s="878"/>
      <c r="E1782" s="394">
        <f>F1782*G1782*H1782</f>
        <v>0</v>
      </c>
      <c r="F1782" s="395"/>
      <c r="G1782" s="395"/>
      <c r="H1782" s="394">
        <f>B1773</f>
        <v>0</v>
      </c>
      <c r="I1782" s="396">
        <f>L1782-E1782</f>
        <v>0</v>
      </c>
      <c r="J1782" s="397"/>
      <c r="K1782" s="398"/>
      <c r="L1782" s="394">
        <f>M1782*N1782*O1782</f>
        <v>0</v>
      </c>
      <c r="M1782" s="399"/>
      <c r="N1782" s="399"/>
      <c r="O1782" s="394">
        <f>D1773</f>
        <v>0</v>
      </c>
      <c r="P1782" s="382"/>
    </row>
    <row r="1783" spans="1:20" ht="18.600000000000001" customHeight="1" x14ac:dyDescent="0.25">
      <c r="A1783" s="451" t="s">
        <v>164</v>
      </c>
      <c r="B1783" s="881" t="s">
        <v>164</v>
      </c>
      <c r="C1783" s="876" t="s">
        <v>178</v>
      </c>
      <c r="D1783" s="877"/>
      <c r="E1783" s="400">
        <f>SUM(E1784:E1787)</f>
        <v>0</v>
      </c>
      <c r="F1783" s="401"/>
      <c r="G1783" s="402"/>
      <c r="H1783" s="402"/>
      <c r="I1783" s="396"/>
      <c r="J1783" s="403"/>
      <c r="K1783" s="404"/>
      <c r="L1783" s="400">
        <f>SUM(L1784:L1787)</f>
        <v>0</v>
      </c>
      <c r="M1783" s="401"/>
      <c r="N1783" s="402"/>
      <c r="O1783" s="402"/>
      <c r="P1783" s="382"/>
    </row>
    <row r="1784" spans="1:20" ht="18.600000000000001" customHeight="1" x14ac:dyDescent="0.25">
      <c r="A1784" s="451"/>
      <c r="B1784" s="881"/>
      <c r="C1784" s="874" t="s">
        <v>181</v>
      </c>
      <c r="D1784" s="882"/>
      <c r="E1784" s="394">
        <f t="shared" ref="E1784:E1787" si="645">F1784*G1784*H1784</f>
        <v>0</v>
      </c>
      <c r="F1784" s="395"/>
      <c r="G1784" s="395"/>
      <c r="H1784" s="394">
        <f>H1782</f>
        <v>0</v>
      </c>
      <c r="I1784" s="396">
        <f t="shared" ref="I1784:I1788" si="646">L1784-E1784</f>
        <v>0</v>
      </c>
      <c r="J1784" s="397"/>
      <c r="K1784" s="398"/>
      <c r="L1784" s="394">
        <f t="shared" ref="L1784:L1788" si="647">M1784*N1784*O1784</f>
        <v>0</v>
      </c>
      <c r="M1784" s="399"/>
      <c r="N1784" s="399"/>
      <c r="O1784" s="394">
        <f>O1782</f>
        <v>0</v>
      </c>
      <c r="P1784" s="382"/>
    </row>
    <row r="1785" spans="1:20" ht="18.600000000000001" customHeight="1" x14ac:dyDescent="0.25">
      <c r="A1785" s="451"/>
      <c r="B1785" s="881"/>
      <c r="C1785" s="874" t="s">
        <v>181</v>
      </c>
      <c r="D1785" s="882"/>
      <c r="E1785" s="394">
        <f t="shared" si="645"/>
        <v>0</v>
      </c>
      <c r="F1785" s="395"/>
      <c r="G1785" s="395"/>
      <c r="H1785" s="394">
        <f>H1782</f>
        <v>0</v>
      </c>
      <c r="I1785" s="396">
        <f t="shared" si="646"/>
        <v>0</v>
      </c>
      <c r="J1785" s="397"/>
      <c r="K1785" s="398"/>
      <c r="L1785" s="394">
        <f t="shared" si="647"/>
        <v>0</v>
      </c>
      <c r="M1785" s="399"/>
      <c r="N1785" s="399"/>
      <c r="O1785" s="394">
        <f>O1782</f>
        <v>0</v>
      </c>
      <c r="P1785" s="382"/>
    </row>
    <row r="1786" spans="1:20" ht="18.600000000000001" customHeight="1" x14ac:dyDescent="0.25">
      <c r="A1786" s="451"/>
      <c r="B1786" s="881"/>
      <c r="C1786" s="874" t="s">
        <v>182</v>
      </c>
      <c r="D1786" s="867"/>
      <c r="E1786" s="394">
        <f t="shared" si="645"/>
        <v>0</v>
      </c>
      <c r="F1786" s="395"/>
      <c r="G1786" s="395"/>
      <c r="H1786" s="394">
        <f>H1782</f>
        <v>0</v>
      </c>
      <c r="I1786" s="396">
        <f t="shared" si="646"/>
        <v>0</v>
      </c>
      <c r="J1786" s="397"/>
      <c r="K1786" s="398"/>
      <c r="L1786" s="394">
        <f t="shared" si="647"/>
        <v>0</v>
      </c>
      <c r="M1786" s="399"/>
      <c r="N1786" s="399"/>
      <c r="O1786" s="394">
        <f>O1782</f>
        <v>0</v>
      </c>
      <c r="P1786" s="382"/>
    </row>
    <row r="1787" spans="1:20" ht="18.600000000000001" customHeight="1" x14ac:dyDescent="0.25">
      <c r="A1787" s="451"/>
      <c r="B1787" s="881"/>
      <c r="C1787" s="874" t="s">
        <v>182</v>
      </c>
      <c r="D1787" s="867"/>
      <c r="E1787" s="394">
        <f t="shared" si="645"/>
        <v>0</v>
      </c>
      <c r="F1787" s="395"/>
      <c r="G1787" s="395"/>
      <c r="H1787" s="394">
        <f>H1782</f>
        <v>0</v>
      </c>
      <c r="I1787" s="396">
        <f t="shared" si="646"/>
        <v>0</v>
      </c>
      <c r="J1787" s="397"/>
      <c r="K1787" s="398"/>
      <c r="L1787" s="394">
        <f t="shared" si="647"/>
        <v>0</v>
      </c>
      <c r="M1787" s="399"/>
      <c r="N1787" s="399"/>
      <c r="O1787" s="394">
        <f>O1782</f>
        <v>0</v>
      </c>
      <c r="P1787" s="382"/>
    </row>
    <row r="1788" spans="1:20" ht="18.600000000000001" customHeight="1" x14ac:dyDescent="0.25">
      <c r="A1788" s="451" t="s">
        <v>165</v>
      </c>
      <c r="B1788" s="405" t="s">
        <v>165</v>
      </c>
      <c r="C1788" s="874" t="s">
        <v>183</v>
      </c>
      <c r="D1788" s="867"/>
      <c r="E1788" s="394">
        <f>F1788*G1788*H1788</f>
        <v>0</v>
      </c>
      <c r="F1788" s="395"/>
      <c r="G1788" s="395"/>
      <c r="H1788" s="394">
        <f>H1782</f>
        <v>0</v>
      </c>
      <c r="I1788" s="396">
        <f t="shared" si="646"/>
        <v>0</v>
      </c>
      <c r="J1788" s="397"/>
      <c r="K1788" s="398"/>
      <c r="L1788" s="394">
        <f t="shared" si="647"/>
        <v>0</v>
      </c>
      <c r="M1788" s="399"/>
      <c r="N1788" s="399"/>
      <c r="O1788" s="394">
        <f>O1782</f>
        <v>0</v>
      </c>
      <c r="P1788" s="382"/>
    </row>
    <row r="1789" spans="1:20" ht="18.600000000000001" customHeight="1" x14ac:dyDescent="0.25">
      <c r="A1789" s="451" t="s">
        <v>166</v>
      </c>
      <c r="B1789" s="875" t="s">
        <v>166</v>
      </c>
      <c r="C1789" s="876" t="s">
        <v>178</v>
      </c>
      <c r="D1789" s="877"/>
      <c r="E1789" s="400">
        <f>SUM(E1790:E1792)</f>
        <v>0</v>
      </c>
      <c r="F1789" s="401"/>
      <c r="G1789" s="402"/>
      <c r="H1789" s="402"/>
      <c r="I1789" s="406"/>
      <c r="J1789" s="403"/>
      <c r="K1789" s="404"/>
      <c r="L1789" s="400">
        <f>SUM(L1790:L1792)</f>
        <v>0</v>
      </c>
      <c r="M1789" s="401"/>
      <c r="N1789" s="402"/>
      <c r="O1789" s="402"/>
      <c r="P1789" s="382"/>
    </row>
    <row r="1790" spans="1:20" ht="18.600000000000001" customHeight="1" x14ac:dyDescent="0.25">
      <c r="A1790" s="451"/>
      <c r="B1790" s="879"/>
      <c r="C1790" s="866" t="s">
        <v>184</v>
      </c>
      <c r="D1790" s="867"/>
      <c r="E1790" s="394">
        <f>F1790*G1790*H1790</f>
        <v>0</v>
      </c>
      <c r="F1790" s="395"/>
      <c r="G1790" s="395"/>
      <c r="H1790" s="394">
        <f>H1782</f>
        <v>0</v>
      </c>
      <c r="I1790" s="396">
        <f t="shared" ref="I1790:I1793" si="648">L1790-E1790</f>
        <v>0</v>
      </c>
      <c r="J1790" s="397"/>
      <c r="K1790" s="398"/>
      <c r="L1790" s="394">
        <f t="shared" ref="L1790:L1793" si="649">M1790*N1790*O1790</f>
        <v>0</v>
      </c>
      <c r="M1790" s="399"/>
      <c r="N1790" s="399"/>
      <c r="O1790" s="394">
        <f>O1782</f>
        <v>0</v>
      </c>
      <c r="P1790" s="382"/>
    </row>
    <row r="1791" spans="1:20" ht="18.600000000000001" customHeight="1" x14ac:dyDescent="0.25">
      <c r="A1791" s="451"/>
      <c r="B1791" s="879"/>
      <c r="C1791" s="866" t="s">
        <v>185</v>
      </c>
      <c r="D1791" s="867"/>
      <c r="E1791" s="394">
        <f t="shared" ref="E1791:E1792" si="650">F1791*G1791*H1791</f>
        <v>0</v>
      </c>
      <c r="F1791" s="395"/>
      <c r="G1791" s="395"/>
      <c r="H1791" s="394">
        <f>H1782</f>
        <v>0</v>
      </c>
      <c r="I1791" s="396">
        <f t="shared" si="648"/>
        <v>0</v>
      </c>
      <c r="J1791" s="397"/>
      <c r="K1791" s="398"/>
      <c r="L1791" s="394">
        <f t="shared" si="649"/>
        <v>0</v>
      </c>
      <c r="M1791" s="399"/>
      <c r="N1791" s="399"/>
      <c r="O1791" s="394">
        <f>O1782</f>
        <v>0</v>
      </c>
      <c r="P1791" s="382"/>
    </row>
    <row r="1792" spans="1:20" ht="18.600000000000001" customHeight="1" x14ac:dyDescent="0.25">
      <c r="A1792" s="451"/>
      <c r="B1792" s="879"/>
      <c r="C1792" s="866" t="s">
        <v>179</v>
      </c>
      <c r="D1792" s="867"/>
      <c r="E1792" s="394">
        <f t="shared" si="650"/>
        <v>0</v>
      </c>
      <c r="F1792" s="395"/>
      <c r="G1792" s="395"/>
      <c r="H1792" s="394">
        <f>H1782</f>
        <v>0</v>
      </c>
      <c r="I1792" s="396">
        <f t="shared" si="648"/>
        <v>0</v>
      </c>
      <c r="J1792" s="397"/>
      <c r="K1792" s="398"/>
      <c r="L1792" s="394">
        <f t="shared" si="649"/>
        <v>0</v>
      </c>
      <c r="M1792" s="399"/>
      <c r="N1792" s="399"/>
      <c r="O1792" s="394">
        <f>O1782</f>
        <v>0</v>
      </c>
      <c r="P1792" s="382"/>
    </row>
    <row r="1793" spans="1:17" ht="18.600000000000001" customHeight="1" x14ac:dyDescent="0.25">
      <c r="A1793" s="451" t="s">
        <v>167</v>
      </c>
      <c r="B1793" s="407" t="s">
        <v>167</v>
      </c>
      <c r="C1793" s="874" t="s">
        <v>186</v>
      </c>
      <c r="D1793" s="867"/>
      <c r="E1793" s="394">
        <f>F1793*G1793*H1793</f>
        <v>0</v>
      </c>
      <c r="F1793" s="395"/>
      <c r="G1793" s="395"/>
      <c r="H1793" s="394">
        <f>H1782</f>
        <v>0</v>
      </c>
      <c r="I1793" s="396">
        <f t="shared" si="648"/>
        <v>0</v>
      </c>
      <c r="J1793" s="397"/>
      <c r="K1793" s="398"/>
      <c r="L1793" s="394">
        <f t="shared" si="649"/>
        <v>0</v>
      </c>
      <c r="M1793" s="399"/>
      <c r="N1793" s="399"/>
      <c r="O1793" s="394">
        <f>O1782</f>
        <v>0</v>
      </c>
      <c r="P1793" s="382"/>
    </row>
    <row r="1794" spans="1:17" ht="18.600000000000001" customHeight="1" x14ac:dyDescent="0.25">
      <c r="A1794" s="451" t="s">
        <v>168</v>
      </c>
      <c r="B1794" s="875" t="s">
        <v>168</v>
      </c>
      <c r="C1794" s="876" t="s">
        <v>178</v>
      </c>
      <c r="D1794" s="877"/>
      <c r="E1794" s="400">
        <f>SUM(E1795:E1797)</f>
        <v>0</v>
      </c>
      <c r="F1794" s="401"/>
      <c r="G1794" s="402"/>
      <c r="H1794" s="402"/>
      <c r="I1794" s="406"/>
      <c r="J1794" s="403"/>
      <c r="K1794" s="404"/>
      <c r="L1794" s="400">
        <f>SUM(L1795:L1797)</f>
        <v>0</v>
      </c>
      <c r="M1794" s="401"/>
      <c r="N1794" s="402"/>
      <c r="O1794" s="402"/>
      <c r="P1794" s="382"/>
    </row>
    <row r="1795" spans="1:17" ht="18.600000000000001" customHeight="1" x14ac:dyDescent="0.25">
      <c r="A1795" s="451"/>
      <c r="B1795" s="875"/>
      <c r="C1795" s="866" t="s">
        <v>187</v>
      </c>
      <c r="D1795" s="867"/>
      <c r="E1795" s="394">
        <f t="shared" ref="E1795:E1797" si="651">F1795*G1795*H1795</f>
        <v>0</v>
      </c>
      <c r="F1795" s="395"/>
      <c r="G1795" s="395"/>
      <c r="H1795" s="394">
        <f>H1782</f>
        <v>0</v>
      </c>
      <c r="I1795" s="396">
        <f t="shared" ref="I1795:I1798" si="652">L1795-E1795</f>
        <v>0</v>
      </c>
      <c r="J1795" s="397"/>
      <c r="K1795" s="398"/>
      <c r="L1795" s="394">
        <f t="shared" ref="L1795:L1798" si="653">M1795*N1795*O1795</f>
        <v>0</v>
      </c>
      <c r="M1795" s="399"/>
      <c r="N1795" s="399"/>
      <c r="O1795" s="394">
        <f>O1782</f>
        <v>0</v>
      </c>
      <c r="P1795" s="382"/>
    </row>
    <row r="1796" spans="1:17" ht="18.600000000000001" customHeight="1" x14ac:dyDescent="0.25">
      <c r="A1796" s="451"/>
      <c r="B1796" s="875"/>
      <c r="C1796" s="866" t="s">
        <v>188</v>
      </c>
      <c r="D1796" s="867"/>
      <c r="E1796" s="394">
        <f t="shared" si="651"/>
        <v>0</v>
      </c>
      <c r="F1796" s="395"/>
      <c r="G1796" s="395"/>
      <c r="H1796" s="394">
        <f>H1782</f>
        <v>0</v>
      </c>
      <c r="I1796" s="396">
        <f t="shared" si="652"/>
        <v>0</v>
      </c>
      <c r="J1796" s="397"/>
      <c r="K1796" s="398"/>
      <c r="L1796" s="394">
        <f t="shared" si="653"/>
        <v>0</v>
      </c>
      <c r="M1796" s="399"/>
      <c r="N1796" s="399"/>
      <c r="O1796" s="394">
        <f>O1782</f>
        <v>0</v>
      </c>
      <c r="P1796" s="382"/>
    </row>
    <row r="1797" spans="1:17" ht="18.600000000000001" customHeight="1" x14ac:dyDescent="0.25">
      <c r="A1797" s="451"/>
      <c r="B1797" s="875"/>
      <c r="C1797" s="866" t="s">
        <v>179</v>
      </c>
      <c r="D1797" s="867"/>
      <c r="E1797" s="394">
        <f t="shared" si="651"/>
        <v>0</v>
      </c>
      <c r="F1797" s="395"/>
      <c r="G1797" s="395"/>
      <c r="H1797" s="394">
        <f>H1782</f>
        <v>0</v>
      </c>
      <c r="I1797" s="396">
        <f t="shared" si="652"/>
        <v>0</v>
      </c>
      <c r="J1797" s="397"/>
      <c r="K1797" s="398"/>
      <c r="L1797" s="394">
        <f t="shared" si="653"/>
        <v>0</v>
      </c>
      <c r="M1797" s="399"/>
      <c r="N1797" s="399"/>
      <c r="O1797" s="394">
        <f>O1782</f>
        <v>0</v>
      </c>
      <c r="P1797" s="382"/>
    </row>
    <row r="1798" spans="1:17" ht="18.600000000000001" customHeight="1" x14ac:dyDescent="0.25">
      <c r="A1798" s="451" t="s">
        <v>169</v>
      </c>
      <c r="B1798" s="405" t="s">
        <v>169</v>
      </c>
      <c r="C1798" s="874" t="s">
        <v>189</v>
      </c>
      <c r="D1798" s="867"/>
      <c r="E1798" s="394">
        <f>F1798*G1798*H1798</f>
        <v>0</v>
      </c>
      <c r="F1798" s="395"/>
      <c r="G1798" s="395"/>
      <c r="H1798" s="394">
        <f>H1782</f>
        <v>0</v>
      </c>
      <c r="I1798" s="396">
        <f t="shared" si="652"/>
        <v>0</v>
      </c>
      <c r="J1798" s="397"/>
      <c r="K1798" s="398"/>
      <c r="L1798" s="394">
        <f t="shared" si="653"/>
        <v>0</v>
      </c>
      <c r="M1798" s="399"/>
      <c r="N1798" s="399"/>
      <c r="O1798" s="394">
        <f>O1782</f>
        <v>0</v>
      </c>
      <c r="P1798" s="382"/>
    </row>
    <row r="1799" spans="1:17" ht="18.600000000000001" customHeight="1" x14ac:dyDescent="0.25">
      <c r="A1799" s="451" t="s">
        <v>170</v>
      </c>
      <c r="B1799" s="875" t="s">
        <v>170</v>
      </c>
      <c r="C1799" s="876" t="s">
        <v>178</v>
      </c>
      <c r="D1799" s="877"/>
      <c r="E1799" s="400">
        <f>SUM(E1800:E1801)</f>
        <v>0</v>
      </c>
      <c r="F1799" s="401"/>
      <c r="G1799" s="402"/>
      <c r="H1799" s="402"/>
      <c r="I1799" s="406"/>
      <c r="J1799" s="403"/>
      <c r="K1799" s="404"/>
      <c r="L1799" s="400">
        <f>SUM(L1800:L1801)</f>
        <v>0</v>
      </c>
      <c r="M1799" s="401"/>
      <c r="N1799" s="402"/>
      <c r="O1799" s="402"/>
      <c r="P1799" s="382"/>
    </row>
    <row r="1800" spans="1:17" ht="18.600000000000001" customHeight="1" x14ac:dyDescent="0.25">
      <c r="A1800" s="451"/>
      <c r="B1800" s="878"/>
      <c r="C1800" s="874" t="s">
        <v>170</v>
      </c>
      <c r="D1800" s="867"/>
      <c r="E1800" s="394">
        <f t="shared" ref="E1800" si="654">F1800*G1800*H1800</f>
        <v>0</v>
      </c>
      <c r="F1800" s="395"/>
      <c r="G1800" s="395"/>
      <c r="H1800" s="394">
        <f>H1782</f>
        <v>0</v>
      </c>
      <c r="I1800" s="396">
        <f t="shared" ref="I1800:I1802" si="655">L1800-E1800</f>
        <v>0</v>
      </c>
      <c r="J1800" s="397"/>
      <c r="K1800" s="398"/>
      <c r="L1800" s="394">
        <f t="shared" ref="L1800:L1802" si="656">M1800*N1800*O1800</f>
        <v>0</v>
      </c>
      <c r="M1800" s="399"/>
      <c r="N1800" s="399"/>
      <c r="O1800" s="394">
        <f>O1782</f>
        <v>0</v>
      </c>
      <c r="P1800" s="382"/>
    </row>
    <row r="1801" spans="1:17" ht="18.600000000000001" customHeight="1" x14ac:dyDescent="0.25">
      <c r="A1801" s="451"/>
      <c r="B1801" s="878"/>
      <c r="C1801" s="874" t="s">
        <v>190</v>
      </c>
      <c r="D1801" s="867"/>
      <c r="E1801" s="394">
        <f>F1801*G1801*H1801</f>
        <v>0</v>
      </c>
      <c r="F1801" s="395"/>
      <c r="G1801" s="395"/>
      <c r="H1801" s="394">
        <f>H1782</f>
        <v>0</v>
      </c>
      <c r="I1801" s="396">
        <f t="shared" si="655"/>
        <v>0</v>
      </c>
      <c r="J1801" s="397"/>
      <c r="K1801" s="398"/>
      <c r="L1801" s="394">
        <f t="shared" si="656"/>
        <v>0</v>
      </c>
      <c r="M1801" s="399"/>
      <c r="N1801" s="399"/>
      <c r="O1801" s="394">
        <f>O1782</f>
        <v>0</v>
      </c>
      <c r="P1801" s="382"/>
    </row>
    <row r="1802" spans="1:17" ht="18.600000000000001" customHeight="1" x14ac:dyDescent="0.25">
      <c r="A1802" s="451" t="s">
        <v>171</v>
      </c>
      <c r="B1802" s="405" t="s">
        <v>171</v>
      </c>
      <c r="C1802" s="874" t="s">
        <v>191</v>
      </c>
      <c r="D1802" s="867"/>
      <c r="E1802" s="394">
        <f>F1802*G1802*H1802</f>
        <v>0</v>
      </c>
      <c r="F1802" s="395"/>
      <c r="G1802" s="395"/>
      <c r="H1802" s="394">
        <f>H1782</f>
        <v>0</v>
      </c>
      <c r="I1802" s="396">
        <f t="shared" si="655"/>
        <v>0</v>
      </c>
      <c r="J1802" s="397"/>
      <c r="K1802" s="398"/>
      <c r="L1802" s="394">
        <f t="shared" si="656"/>
        <v>0</v>
      </c>
      <c r="M1802" s="399"/>
      <c r="N1802" s="399"/>
      <c r="O1802" s="394">
        <f>O1782</f>
        <v>0</v>
      </c>
      <c r="P1802" s="382"/>
      <c r="Q1802" s="371" t="s">
        <v>256</v>
      </c>
    </row>
    <row r="1803" spans="1:17" ht="18.600000000000001" customHeight="1" x14ac:dyDescent="0.25">
      <c r="A1803" s="451" t="s">
        <v>172</v>
      </c>
      <c r="B1803" s="875" t="s">
        <v>172</v>
      </c>
      <c r="C1803" s="876" t="s">
        <v>178</v>
      </c>
      <c r="D1803" s="877"/>
      <c r="E1803" s="400">
        <f>SUM(E1804:E1806)</f>
        <v>0</v>
      </c>
      <c r="F1803" s="401"/>
      <c r="G1803" s="402"/>
      <c r="H1803" s="402"/>
      <c r="I1803" s="406"/>
      <c r="J1803" s="403"/>
      <c r="K1803" s="404"/>
      <c r="L1803" s="400">
        <f>SUM(L1804:L1806)</f>
        <v>0</v>
      </c>
      <c r="M1803" s="401"/>
      <c r="N1803" s="402"/>
      <c r="O1803" s="402"/>
      <c r="P1803" s="382"/>
    </row>
    <row r="1804" spans="1:17" ht="18.600000000000001" customHeight="1" x14ac:dyDescent="0.25">
      <c r="A1804" s="451"/>
      <c r="B1804" s="875"/>
      <c r="C1804" s="866" t="s">
        <v>192</v>
      </c>
      <c r="D1804" s="867"/>
      <c r="E1804" s="394">
        <f t="shared" ref="E1804:E1806" si="657">F1804*G1804*H1804</f>
        <v>0</v>
      </c>
      <c r="F1804" s="395"/>
      <c r="G1804" s="395"/>
      <c r="H1804" s="394">
        <f>H1782</f>
        <v>0</v>
      </c>
      <c r="I1804" s="396">
        <f t="shared" ref="I1804:I1807" si="658">L1804-E1804</f>
        <v>0</v>
      </c>
      <c r="J1804" s="397"/>
      <c r="K1804" s="398"/>
      <c r="L1804" s="394">
        <f t="shared" ref="L1804:L1807" si="659">M1804*N1804*O1804</f>
        <v>0</v>
      </c>
      <c r="M1804" s="399"/>
      <c r="N1804" s="399"/>
      <c r="O1804" s="394">
        <f>O1782</f>
        <v>0</v>
      </c>
      <c r="P1804" s="382"/>
    </row>
    <row r="1805" spans="1:17" ht="18.600000000000001" customHeight="1" x14ac:dyDescent="0.25">
      <c r="A1805" s="451"/>
      <c r="B1805" s="875"/>
      <c r="C1805" s="866" t="s">
        <v>193</v>
      </c>
      <c r="D1805" s="867"/>
      <c r="E1805" s="394">
        <f t="shared" si="657"/>
        <v>0</v>
      </c>
      <c r="F1805" s="395"/>
      <c r="G1805" s="395"/>
      <c r="H1805" s="394">
        <f>H1782</f>
        <v>0</v>
      </c>
      <c r="I1805" s="396">
        <f t="shared" si="658"/>
        <v>0</v>
      </c>
      <c r="J1805" s="397"/>
      <c r="K1805" s="398"/>
      <c r="L1805" s="394">
        <f t="shared" si="659"/>
        <v>0</v>
      </c>
      <c r="M1805" s="399"/>
      <c r="N1805" s="399"/>
      <c r="O1805" s="394">
        <f>O1782</f>
        <v>0</v>
      </c>
      <c r="P1805" s="382"/>
    </row>
    <row r="1806" spans="1:17" ht="18.600000000000001" customHeight="1" x14ac:dyDescent="0.25">
      <c r="A1806" s="451"/>
      <c r="B1806" s="875"/>
      <c r="C1806" s="866" t="s">
        <v>179</v>
      </c>
      <c r="D1806" s="867"/>
      <c r="E1806" s="394">
        <f t="shared" si="657"/>
        <v>0</v>
      </c>
      <c r="F1806" s="395"/>
      <c r="G1806" s="395"/>
      <c r="H1806" s="394">
        <f>H1782</f>
        <v>0</v>
      </c>
      <c r="I1806" s="396">
        <f t="shared" si="658"/>
        <v>0</v>
      </c>
      <c r="J1806" s="397"/>
      <c r="K1806" s="398"/>
      <c r="L1806" s="394">
        <f t="shared" si="659"/>
        <v>0</v>
      </c>
      <c r="M1806" s="399"/>
      <c r="N1806" s="399"/>
      <c r="O1806" s="394">
        <f>O1782</f>
        <v>0</v>
      </c>
      <c r="P1806" s="382"/>
    </row>
    <row r="1807" spans="1:17" ht="18.600000000000001" customHeight="1" x14ac:dyDescent="0.25">
      <c r="A1807" s="451" t="s">
        <v>173</v>
      </c>
      <c r="B1807" s="405" t="s">
        <v>173</v>
      </c>
      <c r="C1807" s="866" t="s">
        <v>194</v>
      </c>
      <c r="D1807" s="867"/>
      <c r="E1807" s="394">
        <f>F1807*G1807*H1807</f>
        <v>0</v>
      </c>
      <c r="F1807" s="395"/>
      <c r="G1807" s="395"/>
      <c r="H1807" s="394">
        <f>H1782</f>
        <v>0</v>
      </c>
      <c r="I1807" s="396">
        <f t="shared" si="658"/>
        <v>0</v>
      </c>
      <c r="J1807" s="397"/>
      <c r="K1807" s="398"/>
      <c r="L1807" s="394">
        <f t="shared" si="659"/>
        <v>0</v>
      </c>
      <c r="M1807" s="399"/>
      <c r="N1807" s="399"/>
      <c r="O1807" s="394">
        <f>O1782</f>
        <v>0</v>
      </c>
      <c r="P1807" s="382"/>
    </row>
    <row r="1808" spans="1:17" s="415" customFormat="1" ht="18.600000000000001" customHeight="1" x14ac:dyDescent="0.25">
      <c r="B1808" s="868" t="s">
        <v>196</v>
      </c>
      <c r="C1808" s="869"/>
      <c r="D1808" s="870"/>
      <c r="E1808" s="408">
        <f>SUM(E1782,E1783,E1788,E1789,E1793,E1794,E1798,E1799,E1802,E1803,E1807)</f>
        <v>0</v>
      </c>
      <c r="F1808" s="401"/>
      <c r="G1808" s="409"/>
      <c r="H1808" s="410"/>
      <c r="I1808" s="411"/>
      <c r="J1808" s="412"/>
      <c r="K1808" s="413"/>
      <c r="L1808" s="408">
        <f>SUM(L1782,L1783,L1788,L1789,L1793,L1794,L1798,L1799,L1802,L1803,L1807)</f>
        <v>0</v>
      </c>
      <c r="M1808" s="401"/>
      <c r="N1808" s="409"/>
      <c r="O1808" s="410"/>
      <c r="P1808" s="414"/>
    </row>
    <row r="1809" spans="2:20" ht="16.8" customHeight="1" outlineLevel="1" x14ac:dyDescent="0.25">
      <c r="B1809" s="871" t="s">
        <v>264</v>
      </c>
      <c r="C1809" s="872" t="s">
        <v>201</v>
      </c>
      <c r="D1809" s="873"/>
      <c r="E1809" s="416">
        <f t="shared" ref="E1809" si="660">F1809*G1809*H1809</f>
        <v>0</v>
      </c>
      <c r="F1809" s="417"/>
      <c r="G1809" s="417"/>
      <c r="H1809" s="394">
        <f>H1782</f>
        <v>0</v>
      </c>
      <c r="I1809" s="396">
        <f t="shared" ref="I1809:I1811" si="661">L1809-E1809</f>
        <v>0</v>
      </c>
      <c r="J1809" s="397"/>
      <c r="K1809" s="398"/>
      <c r="L1809" s="394">
        <f t="shared" ref="L1809:L1811" si="662">M1809*N1809*O1809</f>
        <v>0</v>
      </c>
      <c r="M1809" s="399"/>
      <c r="N1809" s="399"/>
      <c r="O1809" s="394">
        <f>O1782</f>
        <v>0</v>
      </c>
      <c r="P1809" s="382"/>
    </row>
    <row r="1810" spans="2:20" ht="16.8" customHeight="1" outlineLevel="1" x14ac:dyDescent="0.25">
      <c r="B1810" s="871"/>
      <c r="C1810" s="872" t="s">
        <v>200</v>
      </c>
      <c r="D1810" s="873"/>
      <c r="E1810" s="416">
        <f>F1810*G1810*H1810</f>
        <v>0</v>
      </c>
      <c r="F1810" s="417">
        <v>5000</v>
      </c>
      <c r="G1810" s="417">
        <f>20*2</f>
        <v>40</v>
      </c>
      <c r="H1810" s="394">
        <f>H1782</f>
        <v>0</v>
      </c>
      <c r="I1810" s="396">
        <f t="shared" si="661"/>
        <v>0</v>
      </c>
      <c r="J1810" s="397"/>
      <c r="K1810" s="398"/>
      <c r="L1810" s="394">
        <f t="shared" si="662"/>
        <v>0</v>
      </c>
      <c r="M1810" s="399"/>
      <c r="N1810" s="399"/>
      <c r="O1810" s="394">
        <f>O1782</f>
        <v>0</v>
      </c>
      <c r="P1810" s="382"/>
    </row>
    <row r="1811" spans="2:20" ht="16.8" customHeight="1" outlineLevel="1" x14ac:dyDescent="0.25">
      <c r="B1811" s="871"/>
      <c r="C1811" s="872" t="s">
        <v>197</v>
      </c>
      <c r="D1811" s="873"/>
      <c r="E1811" s="416">
        <f t="shared" ref="E1811" si="663">F1811*G1811*H1811</f>
        <v>0</v>
      </c>
      <c r="F1811" s="417"/>
      <c r="G1811" s="417"/>
      <c r="H1811" s="394">
        <f>H1782</f>
        <v>0</v>
      </c>
      <c r="I1811" s="396">
        <f t="shared" si="661"/>
        <v>0</v>
      </c>
      <c r="J1811" s="397"/>
      <c r="K1811" s="398"/>
      <c r="L1811" s="394">
        <f t="shared" si="662"/>
        <v>0</v>
      </c>
      <c r="M1811" s="399"/>
      <c r="N1811" s="399"/>
      <c r="O1811" s="394">
        <f>O1782</f>
        <v>0</v>
      </c>
      <c r="P1811" s="382"/>
    </row>
    <row r="1812" spans="2:20" s="415" customFormat="1" ht="18.600000000000001" customHeight="1" outlineLevel="1" thickBot="1" x14ac:dyDescent="0.3">
      <c r="B1812" s="860" t="s">
        <v>265</v>
      </c>
      <c r="C1812" s="861"/>
      <c r="D1812" s="862"/>
      <c r="E1812" s="418">
        <f>SUM(E1809:E1811)</f>
        <v>0</v>
      </c>
      <c r="F1812" s="419"/>
      <c r="G1812" s="420"/>
      <c r="H1812" s="421"/>
      <c r="I1812" s="422"/>
      <c r="J1812" s="423"/>
      <c r="K1812" s="424"/>
      <c r="L1812" s="418">
        <f>SUM(L1809:L1811)</f>
        <v>0</v>
      </c>
      <c r="M1812" s="419"/>
      <c r="N1812" s="420"/>
      <c r="O1812" s="421"/>
      <c r="P1812" s="414"/>
    </row>
    <row r="1813" spans="2:20" ht="21" customHeight="1" thickBot="1" x14ac:dyDescent="0.3">
      <c r="B1813" s="863" t="s">
        <v>254</v>
      </c>
      <c r="C1813" s="864"/>
      <c r="D1813" s="865" t="s">
        <v>255</v>
      </c>
      <c r="E1813" s="857"/>
      <c r="F1813" s="857" t="s">
        <v>257</v>
      </c>
      <c r="G1813" s="857"/>
      <c r="H1813" s="857" t="s">
        <v>258</v>
      </c>
      <c r="I1813" s="857"/>
      <c r="J1813" s="857" t="s">
        <v>259</v>
      </c>
      <c r="K1813" s="857"/>
      <c r="L1813" s="858" t="s">
        <v>260</v>
      </c>
      <c r="M1813" s="858"/>
      <c r="N1813" s="858" t="s">
        <v>261</v>
      </c>
      <c r="O1813" s="859"/>
      <c r="P1813" s="382"/>
    </row>
    <row r="1814" spans="2:20" outlineLevel="1" x14ac:dyDescent="0.25">
      <c r="B1814" s="303" t="s">
        <v>266</v>
      </c>
      <c r="E1814" s="425">
        <f>(E1808-E1807)*0.05</f>
        <v>0</v>
      </c>
      <c r="F1814" s="303"/>
      <c r="G1814" s="303"/>
      <c r="H1814" s="426"/>
      <c r="L1814" s="425">
        <f>(L1808-L1807)*0.05</f>
        <v>0</v>
      </c>
      <c r="P1814" s="382"/>
    </row>
    <row r="1815" spans="2:20" outlineLevel="1" x14ac:dyDescent="0.25">
      <c r="B1815" s="303"/>
      <c r="E1815" s="427" t="str">
        <f>IF(E1807&lt;=E1814,"O.K","Review")</f>
        <v>O.K</v>
      </c>
      <c r="F1815" s="303"/>
      <c r="G1815" s="303"/>
      <c r="L1815" s="427" t="str">
        <f>IF(L1807&lt;=L1814,"O.K","Review")</f>
        <v>O.K</v>
      </c>
      <c r="P1815" s="382"/>
    </row>
    <row r="1816" spans="2:20" x14ac:dyDescent="0.25">
      <c r="B1816" s="303"/>
      <c r="E1816" s="427"/>
      <c r="F1816" s="303"/>
      <c r="G1816" s="303"/>
      <c r="L1816" s="427"/>
      <c r="P1816" s="382"/>
    </row>
    <row r="1817" spans="2:20" s="428" customFormat="1" ht="25.2" customHeight="1" outlineLevel="1" x14ac:dyDescent="0.25">
      <c r="B1817" s="429" t="str">
        <f>정부지원금!$B$29</f>
        <v>성명 :                  (서명)</v>
      </c>
      <c r="C1817" s="429"/>
      <c r="E1817" s="429" t="str">
        <f>정부지원금!$E$29</f>
        <v>성명 :                  (서명)</v>
      </c>
      <c r="F1817" s="430"/>
      <c r="H1817" s="429" t="str">
        <f>정부지원금!$G$29</f>
        <v>성명 :                  (서명)</v>
      </c>
      <c r="K1817" s="430" t="str">
        <f>정부지원금!$I$29</f>
        <v>성명 :                  (서명)</v>
      </c>
      <c r="N1817" s="430" t="str">
        <f>정부지원금!$K$29</f>
        <v>성명 :                  (서명)</v>
      </c>
      <c r="P1817" s="382"/>
    </row>
    <row r="1818" spans="2:20" s="428" customFormat="1" ht="25.5" customHeight="1" outlineLevel="1" x14ac:dyDescent="0.25">
      <c r="B1818" s="429" t="str">
        <f>정부지원금!$B$30</f>
        <v>성명 :                  (서명)</v>
      </c>
      <c r="C1818" s="429"/>
      <c r="E1818" s="429" t="str">
        <f>정부지원금!$E$30</f>
        <v>성명 :                  (서명)</v>
      </c>
      <c r="F1818" s="430"/>
      <c r="H1818" s="429" t="str">
        <f>정부지원금!$G$30</f>
        <v>성명 :                  (서명)</v>
      </c>
      <c r="K1818" s="430" t="str">
        <f>정부지원금!$I$30</f>
        <v>성명 :                  (서명)</v>
      </c>
      <c r="N1818" s="430" t="str">
        <f>정부지원금!$K$30</f>
        <v>성명 :                  (서명)</v>
      </c>
      <c r="P1818" s="382"/>
    </row>
    <row r="1820" spans="2:20" ht="43.5" customHeight="1" x14ac:dyDescent="0.25">
      <c r="B1820" s="372" t="s">
        <v>262</v>
      </c>
      <c r="C1820" s="373"/>
      <c r="D1820" s="373"/>
      <c r="E1820" s="373"/>
      <c r="F1820" s="373"/>
      <c r="G1820" s="373"/>
      <c r="H1820" s="373"/>
      <c r="I1820" s="373"/>
      <c r="J1820" s="373"/>
      <c r="K1820" s="373"/>
      <c r="L1820" s="373"/>
      <c r="M1820" s="373"/>
      <c r="N1820" s="373"/>
      <c r="O1820" s="373"/>
      <c r="P1820" s="373"/>
      <c r="Q1820" s="373"/>
      <c r="R1820" s="373"/>
    </row>
    <row r="1821" spans="2:20" ht="21.6" customHeight="1" x14ac:dyDescent="0.25">
      <c r="B1821" s="942" t="str">
        <f>INDEX('훈련비용 조정내역표'!$C$10:$C$60,MATCH(F1823,'훈련비용 조정내역표'!$B$10:$B$60,0),0)</f>
        <v>승인</v>
      </c>
      <c r="C1821" s="942"/>
      <c r="D1821" s="374"/>
      <c r="E1821" s="375"/>
      <c r="F1821" s="375"/>
      <c r="G1821" s="376"/>
      <c r="H1821" s="383" t="s">
        <v>247</v>
      </c>
      <c r="I1821" s="378">
        <f>INDEX('훈련비용 조정내역표'!$G$10:$G$60,MATCH(F1823,'훈련비용 조정내역표'!$B$10:$B$60,0),0)</f>
        <v>0</v>
      </c>
      <c r="J1821" s="383" t="s">
        <v>248</v>
      </c>
      <c r="K1821" s="605">
        <f>INT(IFERROR($J1826/($B1825*$E1825*$B1828),))</f>
        <v>0</v>
      </c>
      <c r="L1821" s="435" t="e">
        <f>K1821/$I1821</f>
        <v>#DIV/0!</v>
      </c>
      <c r="M1821" s="436" t="s">
        <v>249</v>
      </c>
      <c r="N1821" s="605">
        <f>INT(IFERROR($N1826/($D1825*$G1825*$D1828),))</f>
        <v>0</v>
      </c>
      <c r="O1821" s="435" t="e">
        <f>N1821/$I1821</f>
        <v>#DIV/0!</v>
      </c>
      <c r="P1821" s="373"/>
      <c r="Q1821" s="373"/>
      <c r="R1821" s="373"/>
    </row>
    <row r="1822" spans="2:20" ht="21.6" customHeight="1" x14ac:dyDescent="0.25">
      <c r="B1822" s="379" t="s">
        <v>229</v>
      </c>
      <c r="C1822" s="881" t="s">
        <v>230</v>
      </c>
      <c r="D1822" s="881"/>
      <c r="E1822" s="881"/>
      <c r="F1822" s="377" t="s">
        <v>231</v>
      </c>
      <c r="G1822" s="380" t="s">
        <v>233</v>
      </c>
      <c r="H1822" s="943" t="s">
        <v>250</v>
      </c>
      <c r="I1822" s="944"/>
      <c r="J1822" s="944"/>
      <c r="K1822" s="944"/>
      <c r="L1822" s="944"/>
      <c r="M1822" s="944"/>
      <c r="N1822" s="944"/>
      <c r="O1822" s="945"/>
      <c r="P1822" s="373"/>
      <c r="Q1822" s="373"/>
      <c r="R1822" s="373"/>
    </row>
    <row r="1823" spans="2:20" ht="21.6" customHeight="1" thickBot="1" x14ac:dyDescent="0.3">
      <c r="B1823" s="636" t="str">
        <f>일반사항!$E$6</f>
        <v>부산</v>
      </c>
      <c r="C1823" s="937">
        <f>일반사항!$E$7</f>
        <v>0</v>
      </c>
      <c r="D1823" s="937"/>
      <c r="E1823" s="937"/>
      <c r="F1823" s="665">
        <f>'훈련비용 조정내역표'!$B$45</f>
        <v>36</v>
      </c>
      <c r="G1823" s="381">
        <f>INDEX('훈련비용 조정내역표'!$H$10:$H$60,MATCH(F1823,'훈련비용 조정내역표'!$B$10:$B$60,0),0)</f>
        <v>0</v>
      </c>
      <c r="H1823" s="937">
        <f>INDEX('훈련비용 조정내역표'!$D$10:$D$60,MATCH(F1823,'훈련비용 조정내역표'!$B$10:$B$60,0),0)</f>
        <v>0</v>
      </c>
      <c r="I1823" s="937"/>
      <c r="J1823" s="937"/>
      <c r="K1823" s="937"/>
      <c r="L1823" s="434" t="str">
        <f>IF(E1825=G1825,"◯ 적합","◯ 변경")</f>
        <v>◯ 적합</v>
      </c>
      <c r="M1823" s="938">
        <f>INDEX('훈련비용 조정내역표'!$E$10:$E$60,MATCH(F1823,'훈련비용 조정내역표'!$B$10:$B$60,0),0)</f>
        <v>0</v>
      </c>
      <c r="N1823" s="938"/>
      <c r="O1823" s="938"/>
      <c r="P1823" s="373"/>
      <c r="Q1823" s="373"/>
      <c r="R1823" s="373"/>
    </row>
    <row r="1824" spans="2:20" ht="21.6" customHeight="1" thickTop="1" x14ac:dyDescent="0.25">
      <c r="B1824" s="939" t="s">
        <v>106</v>
      </c>
      <c r="C1824" s="939"/>
      <c r="D1824" s="939"/>
      <c r="E1824" s="939" t="s">
        <v>163</v>
      </c>
      <c r="F1824" s="939"/>
      <c r="G1824" s="940"/>
      <c r="H1824" s="941" t="s">
        <v>243</v>
      </c>
      <c r="I1824" s="939"/>
      <c r="J1824" s="939"/>
      <c r="K1824" s="939"/>
      <c r="L1824" s="939" t="s">
        <v>246</v>
      </c>
      <c r="M1824" s="939"/>
      <c r="N1824" s="939"/>
      <c r="O1824" s="939"/>
      <c r="P1824" s="373"/>
      <c r="Q1824" s="373"/>
      <c r="R1824" s="373"/>
      <c r="T1824" s="382"/>
    </row>
    <row r="1825" spans="1:20" ht="21.6" customHeight="1" x14ac:dyDescent="0.25">
      <c r="B1825" s="915">
        <f>INDEX('훈련비용 조정내역표'!$O$10:$O$60,MATCH(F1823,'훈련비용 조정내역표'!$B$10:$B$60,0),0)</f>
        <v>0</v>
      </c>
      <c r="C1825" s="917" t="str">
        <f>IF(B1825=D1825,"◯ 적합","◯ 변경")</f>
        <v>◯ 적합</v>
      </c>
      <c r="D1825" s="918">
        <f>INDEX('훈련비용 조정내역표'!$Y$10:$Y$60,MATCH(F1823,'훈련비용 조정내역표'!$B$10:$B$60,0),0)</f>
        <v>0</v>
      </c>
      <c r="E1825" s="915">
        <f>INDEX('훈련비용 조정내역표'!$N$10:$N$60,MATCH(F1823,'훈련비용 조정내역표'!$B$10:$B$60,0),0)</f>
        <v>0</v>
      </c>
      <c r="F1825" s="917" t="str">
        <f>IF(E1825=G1825,"◯ 적합","◯ 변경")</f>
        <v>◯ 적합</v>
      </c>
      <c r="G1825" s="921">
        <f>INDEX('훈련비용 조정내역표'!$X$10:$X$60,MATCH(F1823,'훈련비용 조정내역표'!$B$10:$B$60,0),0)</f>
        <v>0</v>
      </c>
      <c r="H1825" s="934" t="s">
        <v>36</v>
      </c>
      <c r="I1825" s="926"/>
      <c r="J1825" s="935">
        <f>J1826+J1827+J1828+J1829</f>
        <v>0</v>
      </c>
      <c r="K1825" s="935"/>
      <c r="L1825" s="926" t="s">
        <v>36</v>
      </c>
      <c r="M1825" s="926"/>
      <c r="N1825" s="935">
        <f>N1826+N1827+N1828+N1829</f>
        <v>0</v>
      </c>
      <c r="O1825" s="935"/>
      <c r="P1825" s="373"/>
      <c r="Q1825" s="373"/>
      <c r="R1825" s="373"/>
      <c r="T1825" s="382"/>
    </row>
    <row r="1826" spans="1:20" ht="21.6" customHeight="1" x14ac:dyDescent="0.25">
      <c r="A1826" s="371" t="str">
        <f>F1823&amp;"훈련비금액"</f>
        <v>36훈련비금액</v>
      </c>
      <c r="B1826" s="915"/>
      <c r="C1826" s="917"/>
      <c r="D1826" s="918"/>
      <c r="E1826" s="915"/>
      <c r="F1826" s="917"/>
      <c r="G1826" s="921"/>
      <c r="H1826" s="929" t="s">
        <v>263</v>
      </c>
      <c r="I1826" s="932"/>
      <c r="J1826" s="936">
        <f>E1860</f>
        <v>0</v>
      </c>
      <c r="K1826" s="936"/>
      <c r="L1826" s="932" t="s">
        <v>263</v>
      </c>
      <c r="M1826" s="932"/>
      <c r="N1826" s="936">
        <f>L1860</f>
        <v>0</v>
      </c>
      <c r="O1826" s="936"/>
      <c r="P1826" s="373"/>
      <c r="Q1826" s="373"/>
      <c r="R1826" s="373"/>
      <c r="T1826" s="382"/>
    </row>
    <row r="1827" spans="1:20" ht="21.6" customHeight="1" x14ac:dyDescent="0.25">
      <c r="A1827" s="371" t="str">
        <f>F1823&amp;"숙식비"</f>
        <v>36숙식비</v>
      </c>
      <c r="B1827" s="926" t="s">
        <v>236</v>
      </c>
      <c r="C1827" s="926"/>
      <c r="D1827" s="926"/>
      <c r="E1827" s="926" t="s">
        <v>237</v>
      </c>
      <c r="F1827" s="926"/>
      <c r="G1827" s="927"/>
      <c r="H1827" s="928" t="s">
        <v>342</v>
      </c>
      <c r="I1827" s="384" t="s">
        <v>244</v>
      </c>
      <c r="J1827" s="923">
        <f>E1861</f>
        <v>0</v>
      </c>
      <c r="K1827" s="923"/>
      <c r="L1827" s="931" t="s">
        <v>342</v>
      </c>
      <c r="M1827" s="384" t="s">
        <v>244</v>
      </c>
      <c r="N1827" s="914">
        <f>L1861</f>
        <v>0</v>
      </c>
      <c r="O1827" s="914"/>
      <c r="P1827" s="373"/>
      <c r="Q1827" s="373"/>
      <c r="R1827" s="373"/>
      <c r="T1827" s="382"/>
    </row>
    <row r="1828" spans="1:20" ht="21.6" customHeight="1" x14ac:dyDescent="0.25">
      <c r="A1828" s="371" t="str">
        <f>F1823&amp;"식비"</f>
        <v>36식비</v>
      </c>
      <c r="B1828" s="915">
        <f>INDEX('훈련비용 조정내역표'!$M$10:$M$60,MATCH(F1823,'훈련비용 조정내역표'!$B$10:$B$60,0),0)</f>
        <v>0</v>
      </c>
      <c r="C1828" s="917" t="str">
        <f>IF(B1828=D1828,"◯ 적합","◯ 변경")</f>
        <v>◯ 적합</v>
      </c>
      <c r="D1828" s="918">
        <f>INDEX('훈련비용 조정내역표'!$W$10:$W$60,MATCH(F1823,'훈련비용 조정내역표'!$B$10:$B$60,0),0)</f>
        <v>0</v>
      </c>
      <c r="E1828" s="920">
        <f>INDEX('훈련비용 조정내역표'!$J$10:$J$60,MATCH(F1823,'훈련비용 조정내역표'!$B$10:$B$60,0),0)</f>
        <v>0</v>
      </c>
      <c r="F1828" s="917" t="str">
        <f>IF(E1828=G1828,"◯ 적합","◯ 변경")</f>
        <v>◯ 적합</v>
      </c>
      <c r="G1828" s="921">
        <f>INDEX('훈련비용 조정내역표'!$K$10:$K$60,MATCH(F1823,'훈련비용 조정내역표'!$B$10:$B$60,0),0)</f>
        <v>0</v>
      </c>
      <c r="H1828" s="929"/>
      <c r="I1828" s="384" t="s">
        <v>199</v>
      </c>
      <c r="J1828" s="923">
        <f>E1862</f>
        <v>0</v>
      </c>
      <c r="K1828" s="923"/>
      <c r="L1828" s="932"/>
      <c r="M1828" s="384" t="s">
        <v>199</v>
      </c>
      <c r="N1828" s="914">
        <f>L1862</f>
        <v>0</v>
      </c>
      <c r="O1828" s="914"/>
      <c r="P1828" s="373"/>
      <c r="Q1828" s="373"/>
      <c r="R1828" s="373"/>
      <c r="T1828" s="382"/>
    </row>
    <row r="1829" spans="1:20" ht="21.6" customHeight="1" thickBot="1" x14ac:dyDescent="0.3">
      <c r="A1829" s="371" t="str">
        <f>F1823&amp;"수당 등"</f>
        <v>36수당 등</v>
      </c>
      <c r="B1829" s="916"/>
      <c r="C1829" s="917"/>
      <c r="D1829" s="919"/>
      <c r="E1829" s="916"/>
      <c r="F1829" s="917"/>
      <c r="G1829" s="922"/>
      <c r="H1829" s="930"/>
      <c r="I1829" s="385" t="s">
        <v>245</v>
      </c>
      <c r="J1829" s="924">
        <f>E1863</f>
        <v>0</v>
      </c>
      <c r="K1829" s="924"/>
      <c r="L1829" s="933"/>
      <c r="M1829" s="385" t="s">
        <v>245</v>
      </c>
      <c r="N1829" s="925">
        <f>L1863</f>
        <v>0</v>
      </c>
      <c r="O1829" s="925"/>
      <c r="P1829" s="373"/>
      <c r="Q1829" s="373"/>
      <c r="R1829" s="373"/>
      <c r="T1829" s="382"/>
    </row>
    <row r="1830" spans="1:20" ht="21.6" customHeight="1" thickTop="1" thickBot="1" x14ac:dyDescent="0.3">
      <c r="B1830" s="883" t="s">
        <v>238</v>
      </c>
      <c r="C1830" s="883"/>
      <c r="D1830" s="386">
        <f>INDEX('훈련비용 조정내역표'!$L$10:$L$60,MATCH(F1823,'훈련비용 조정내역표'!$B$10:$B$60,0),0)</f>
        <v>0</v>
      </c>
      <c r="E1830" s="883" t="s">
        <v>239</v>
      </c>
      <c r="F1830" s="883"/>
      <c r="G1830" s="387">
        <f>INDEX('훈련비용 조정내역표'!$V$10:$V$60,MATCH(F1823,'훈련비용 조정내역표'!$B$10:$B$60,0),0)</f>
        <v>0</v>
      </c>
      <c r="H1830" s="884" t="s">
        <v>240</v>
      </c>
      <c r="I1830" s="884"/>
      <c r="J1830" s="388" t="s">
        <v>241</v>
      </c>
      <c r="K1830" s="389"/>
      <c r="L1830" s="388" t="s">
        <v>242</v>
      </c>
      <c r="M1830" s="390"/>
      <c r="N1830" s="885"/>
      <c r="O1830" s="885"/>
      <c r="P1830" s="373"/>
      <c r="Q1830" s="373"/>
      <c r="R1830" s="373"/>
      <c r="T1830" s="382"/>
    </row>
    <row r="1831" spans="1:20" ht="21.6" customHeight="1" thickTop="1" x14ac:dyDescent="0.25">
      <c r="B1831" s="886" t="s">
        <v>174</v>
      </c>
      <c r="C1831" s="889" t="s">
        <v>175</v>
      </c>
      <c r="D1831" s="890"/>
      <c r="E1831" s="895" t="s">
        <v>251</v>
      </c>
      <c r="F1831" s="896"/>
      <c r="G1831" s="896"/>
      <c r="H1831" s="896"/>
      <c r="I1831" s="897" t="s">
        <v>252</v>
      </c>
      <c r="J1831" s="898"/>
      <c r="K1831" s="899"/>
      <c r="L1831" s="906" t="s">
        <v>253</v>
      </c>
      <c r="M1831" s="907"/>
      <c r="N1831" s="907"/>
      <c r="O1831" s="908"/>
      <c r="P1831" s="382"/>
    </row>
    <row r="1832" spans="1:20" ht="21.6" customHeight="1" x14ac:dyDescent="0.25">
      <c r="B1832" s="887"/>
      <c r="C1832" s="891"/>
      <c r="D1832" s="892"/>
      <c r="E1832" s="909" t="s">
        <v>176</v>
      </c>
      <c r="F1832" s="911" t="s">
        <v>177</v>
      </c>
      <c r="G1832" s="912"/>
      <c r="H1832" s="912"/>
      <c r="I1832" s="900"/>
      <c r="J1832" s="901"/>
      <c r="K1832" s="902"/>
      <c r="L1832" s="909" t="s">
        <v>176</v>
      </c>
      <c r="M1832" s="911" t="s">
        <v>177</v>
      </c>
      <c r="N1832" s="912"/>
      <c r="O1832" s="913"/>
      <c r="P1832" s="382"/>
    </row>
    <row r="1833" spans="1:20" ht="21.6" customHeight="1" x14ac:dyDescent="0.25">
      <c r="B1833" s="888"/>
      <c r="C1833" s="893"/>
      <c r="D1833" s="894"/>
      <c r="E1833" s="910"/>
      <c r="F1833" s="392" t="s">
        <v>134</v>
      </c>
      <c r="G1833" s="392" t="s">
        <v>195</v>
      </c>
      <c r="H1833" s="391" t="s">
        <v>136</v>
      </c>
      <c r="I1833" s="903"/>
      <c r="J1833" s="904"/>
      <c r="K1833" s="905"/>
      <c r="L1833" s="910"/>
      <c r="M1833" s="392" t="s">
        <v>134</v>
      </c>
      <c r="N1833" s="392" t="s">
        <v>195</v>
      </c>
      <c r="O1833" s="392" t="s">
        <v>136</v>
      </c>
      <c r="P1833" s="382"/>
    </row>
    <row r="1834" spans="1:20" ht="18.600000000000001" customHeight="1" x14ac:dyDescent="0.25">
      <c r="A1834" s="451" t="s">
        <v>114</v>
      </c>
      <c r="B1834" s="393" t="s">
        <v>114</v>
      </c>
      <c r="C1834" s="880" t="s">
        <v>180</v>
      </c>
      <c r="D1834" s="878"/>
      <c r="E1834" s="394">
        <f>F1834*G1834*H1834</f>
        <v>0</v>
      </c>
      <c r="F1834" s="395"/>
      <c r="G1834" s="395"/>
      <c r="H1834" s="394">
        <f>B1825</f>
        <v>0</v>
      </c>
      <c r="I1834" s="396">
        <f>L1834-E1834</f>
        <v>0</v>
      </c>
      <c r="J1834" s="397"/>
      <c r="K1834" s="398"/>
      <c r="L1834" s="394">
        <f>M1834*N1834*O1834</f>
        <v>0</v>
      </c>
      <c r="M1834" s="399"/>
      <c r="N1834" s="399"/>
      <c r="O1834" s="394">
        <f>D1825</f>
        <v>0</v>
      </c>
      <c r="P1834" s="382"/>
    </row>
    <row r="1835" spans="1:20" ht="18.600000000000001" customHeight="1" x14ac:dyDescent="0.25">
      <c r="A1835" s="451" t="s">
        <v>164</v>
      </c>
      <c r="B1835" s="881" t="s">
        <v>164</v>
      </c>
      <c r="C1835" s="876" t="s">
        <v>178</v>
      </c>
      <c r="D1835" s="877"/>
      <c r="E1835" s="400">
        <f>SUM(E1836:E1839)</f>
        <v>0</v>
      </c>
      <c r="F1835" s="401"/>
      <c r="G1835" s="402"/>
      <c r="H1835" s="402"/>
      <c r="I1835" s="396"/>
      <c r="J1835" s="403"/>
      <c r="K1835" s="404"/>
      <c r="L1835" s="400">
        <f>SUM(L1836:L1839)</f>
        <v>0</v>
      </c>
      <c r="M1835" s="401"/>
      <c r="N1835" s="402"/>
      <c r="O1835" s="402"/>
      <c r="P1835" s="382"/>
    </row>
    <row r="1836" spans="1:20" ht="18.600000000000001" customHeight="1" x14ac:dyDescent="0.25">
      <c r="A1836" s="451"/>
      <c r="B1836" s="881"/>
      <c r="C1836" s="874" t="s">
        <v>181</v>
      </c>
      <c r="D1836" s="882"/>
      <c r="E1836" s="394">
        <f t="shared" ref="E1836:E1839" si="664">F1836*G1836*H1836</f>
        <v>0</v>
      </c>
      <c r="F1836" s="395"/>
      <c r="G1836" s="395"/>
      <c r="H1836" s="394">
        <f>H1834</f>
        <v>0</v>
      </c>
      <c r="I1836" s="396">
        <f t="shared" ref="I1836:I1840" si="665">L1836-E1836</f>
        <v>0</v>
      </c>
      <c r="J1836" s="397"/>
      <c r="K1836" s="398"/>
      <c r="L1836" s="394">
        <f t="shared" ref="L1836:L1840" si="666">M1836*N1836*O1836</f>
        <v>0</v>
      </c>
      <c r="M1836" s="399"/>
      <c r="N1836" s="399"/>
      <c r="O1836" s="394">
        <f>O1834</f>
        <v>0</v>
      </c>
      <c r="P1836" s="382"/>
    </row>
    <row r="1837" spans="1:20" ht="18.600000000000001" customHeight="1" x14ac:dyDescent="0.25">
      <c r="A1837" s="451"/>
      <c r="B1837" s="881"/>
      <c r="C1837" s="874" t="s">
        <v>181</v>
      </c>
      <c r="D1837" s="882"/>
      <c r="E1837" s="394">
        <f t="shared" si="664"/>
        <v>0</v>
      </c>
      <c r="F1837" s="395"/>
      <c r="G1837" s="395"/>
      <c r="H1837" s="394">
        <f>H1834</f>
        <v>0</v>
      </c>
      <c r="I1837" s="396">
        <f t="shared" si="665"/>
        <v>0</v>
      </c>
      <c r="J1837" s="397"/>
      <c r="K1837" s="398"/>
      <c r="L1837" s="394">
        <f t="shared" si="666"/>
        <v>0</v>
      </c>
      <c r="M1837" s="399"/>
      <c r="N1837" s="399"/>
      <c r="O1837" s="394">
        <f>O1834</f>
        <v>0</v>
      </c>
      <c r="P1837" s="382"/>
    </row>
    <row r="1838" spans="1:20" ht="18.600000000000001" customHeight="1" x14ac:dyDescent="0.25">
      <c r="A1838" s="451"/>
      <c r="B1838" s="881"/>
      <c r="C1838" s="874" t="s">
        <v>182</v>
      </c>
      <c r="D1838" s="867"/>
      <c r="E1838" s="394">
        <f t="shared" si="664"/>
        <v>0</v>
      </c>
      <c r="F1838" s="395"/>
      <c r="G1838" s="395"/>
      <c r="H1838" s="394">
        <f>H1834</f>
        <v>0</v>
      </c>
      <c r="I1838" s="396">
        <f t="shared" si="665"/>
        <v>0</v>
      </c>
      <c r="J1838" s="397"/>
      <c r="K1838" s="398"/>
      <c r="L1838" s="394">
        <f t="shared" si="666"/>
        <v>0</v>
      </c>
      <c r="M1838" s="399"/>
      <c r="N1838" s="399"/>
      <c r="O1838" s="394">
        <f>O1834</f>
        <v>0</v>
      </c>
      <c r="P1838" s="382"/>
    </row>
    <row r="1839" spans="1:20" ht="18.600000000000001" customHeight="1" x14ac:dyDescent="0.25">
      <c r="A1839" s="451"/>
      <c r="B1839" s="881"/>
      <c r="C1839" s="874" t="s">
        <v>182</v>
      </c>
      <c r="D1839" s="867"/>
      <c r="E1839" s="394">
        <f t="shared" si="664"/>
        <v>0</v>
      </c>
      <c r="F1839" s="395"/>
      <c r="G1839" s="395"/>
      <c r="H1839" s="394">
        <f>H1834</f>
        <v>0</v>
      </c>
      <c r="I1839" s="396">
        <f t="shared" si="665"/>
        <v>0</v>
      </c>
      <c r="J1839" s="397"/>
      <c r="K1839" s="398"/>
      <c r="L1839" s="394">
        <f t="shared" si="666"/>
        <v>0</v>
      </c>
      <c r="M1839" s="399"/>
      <c r="N1839" s="399"/>
      <c r="O1839" s="394">
        <f>O1834</f>
        <v>0</v>
      </c>
      <c r="P1839" s="382"/>
    </row>
    <row r="1840" spans="1:20" ht="18.600000000000001" customHeight="1" x14ac:dyDescent="0.25">
      <c r="A1840" s="451" t="s">
        <v>165</v>
      </c>
      <c r="B1840" s="405" t="s">
        <v>165</v>
      </c>
      <c r="C1840" s="874" t="s">
        <v>183</v>
      </c>
      <c r="D1840" s="867"/>
      <c r="E1840" s="394">
        <f>F1840*G1840*H1840</f>
        <v>0</v>
      </c>
      <c r="F1840" s="395"/>
      <c r="G1840" s="395"/>
      <c r="H1840" s="394">
        <f>H1834</f>
        <v>0</v>
      </c>
      <c r="I1840" s="396">
        <f t="shared" si="665"/>
        <v>0</v>
      </c>
      <c r="J1840" s="397"/>
      <c r="K1840" s="398"/>
      <c r="L1840" s="394">
        <f t="shared" si="666"/>
        <v>0</v>
      </c>
      <c r="M1840" s="399"/>
      <c r="N1840" s="399"/>
      <c r="O1840" s="394">
        <f>O1834</f>
        <v>0</v>
      </c>
      <c r="P1840" s="382"/>
    </row>
    <row r="1841" spans="1:17" ht="18.600000000000001" customHeight="1" x14ac:dyDescent="0.25">
      <c r="A1841" s="451" t="s">
        <v>166</v>
      </c>
      <c r="B1841" s="875" t="s">
        <v>166</v>
      </c>
      <c r="C1841" s="876" t="s">
        <v>178</v>
      </c>
      <c r="D1841" s="877"/>
      <c r="E1841" s="400">
        <f>SUM(E1842:E1844)</f>
        <v>0</v>
      </c>
      <c r="F1841" s="401"/>
      <c r="G1841" s="402"/>
      <c r="H1841" s="402"/>
      <c r="I1841" s="406"/>
      <c r="J1841" s="403"/>
      <c r="K1841" s="404"/>
      <c r="L1841" s="400">
        <f>SUM(L1842:L1844)</f>
        <v>0</v>
      </c>
      <c r="M1841" s="401"/>
      <c r="N1841" s="402"/>
      <c r="O1841" s="402"/>
      <c r="P1841" s="382"/>
    </row>
    <row r="1842" spans="1:17" ht="18.600000000000001" customHeight="1" x14ac:dyDescent="0.25">
      <c r="A1842" s="451"/>
      <c r="B1842" s="879"/>
      <c r="C1842" s="866" t="s">
        <v>184</v>
      </c>
      <c r="D1842" s="867"/>
      <c r="E1842" s="394">
        <f>F1842*G1842*H1842</f>
        <v>0</v>
      </c>
      <c r="F1842" s="395"/>
      <c r="G1842" s="395"/>
      <c r="H1842" s="394">
        <f>H1834</f>
        <v>0</v>
      </c>
      <c r="I1842" s="396">
        <f t="shared" ref="I1842:I1845" si="667">L1842-E1842</f>
        <v>0</v>
      </c>
      <c r="J1842" s="397"/>
      <c r="K1842" s="398"/>
      <c r="L1842" s="394">
        <f t="shared" ref="L1842:L1845" si="668">M1842*N1842*O1842</f>
        <v>0</v>
      </c>
      <c r="M1842" s="399"/>
      <c r="N1842" s="399"/>
      <c r="O1842" s="394">
        <f>O1834</f>
        <v>0</v>
      </c>
      <c r="P1842" s="382"/>
    </row>
    <row r="1843" spans="1:17" ht="18.600000000000001" customHeight="1" x14ac:dyDescent="0.25">
      <c r="A1843" s="451"/>
      <c r="B1843" s="879"/>
      <c r="C1843" s="866" t="s">
        <v>185</v>
      </c>
      <c r="D1843" s="867"/>
      <c r="E1843" s="394">
        <f t="shared" ref="E1843:E1844" si="669">F1843*G1843*H1843</f>
        <v>0</v>
      </c>
      <c r="F1843" s="395"/>
      <c r="G1843" s="395"/>
      <c r="H1843" s="394">
        <f>H1834</f>
        <v>0</v>
      </c>
      <c r="I1843" s="396">
        <f t="shared" si="667"/>
        <v>0</v>
      </c>
      <c r="J1843" s="397"/>
      <c r="K1843" s="398"/>
      <c r="L1843" s="394">
        <f t="shared" si="668"/>
        <v>0</v>
      </c>
      <c r="M1843" s="399"/>
      <c r="N1843" s="399"/>
      <c r="O1843" s="394">
        <f>O1834</f>
        <v>0</v>
      </c>
      <c r="P1843" s="382"/>
    </row>
    <row r="1844" spans="1:17" ht="18.600000000000001" customHeight="1" x14ac:dyDescent="0.25">
      <c r="A1844" s="451"/>
      <c r="B1844" s="879"/>
      <c r="C1844" s="866" t="s">
        <v>179</v>
      </c>
      <c r="D1844" s="867"/>
      <c r="E1844" s="394">
        <f t="shared" si="669"/>
        <v>0</v>
      </c>
      <c r="F1844" s="395"/>
      <c r="G1844" s="395"/>
      <c r="H1844" s="394">
        <f>H1834</f>
        <v>0</v>
      </c>
      <c r="I1844" s="396">
        <f t="shared" si="667"/>
        <v>0</v>
      </c>
      <c r="J1844" s="397"/>
      <c r="K1844" s="398"/>
      <c r="L1844" s="394">
        <f t="shared" si="668"/>
        <v>0</v>
      </c>
      <c r="M1844" s="399"/>
      <c r="N1844" s="399"/>
      <c r="O1844" s="394">
        <f>O1834</f>
        <v>0</v>
      </c>
      <c r="P1844" s="382"/>
    </row>
    <row r="1845" spans="1:17" ht="18.600000000000001" customHeight="1" x14ac:dyDescent="0.25">
      <c r="A1845" s="451" t="s">
        <v>167</v>
      </c>
      <c r="B1845" s="407" t="s">
        <v>167</v>
      </c>
      <c r="C1845" s="874" t="s">
        <v>186</v>
      </c>
      <c r="D1845" s="867"/>
      <c r="E1845" s="394">
        <f>F1845*G1845*H1845</f>
        <v>0</v>
      </c>
      <c r="F1845" s="395"/>
      <c r="G1845" s="395"/>
      <c r="H1845" s="394">
        <f>H1834</f>
        <v>0</v>
      </c>
      <c r="I1845" s="396">
        <f t="shared" si="667"/>
        <v>0</v>
      </c>
      <c r="J1845" s="397"/>
      <c r="K1845" s="398"/>
      <c r="L1845" s="394">
        <f t="shared" si="668"/>
        <v>0</v>
      </c>
      <c r="M1845" s="399"/>
      <c r="N1845" s="399"/>
      <c r="O1845" s="394">
        <f>O1834</f>
        <v>0</v>
      </c>
      <c r="P1845" s="382"/>
    </row>
    <row r="1846" spans="1:17" ht="18.600000000000001" customHeight="1" x14ac:dyDescent="0.25">
      <c r="A1846" s="451" t="s">
        <v>168</v>
      </c>
      <c r="B1846" s="875" t="s">
        <v>168</v>
      </c>
      <c r="C1846" s="876" t="s">
        <v>178</v>
      </c>
      <c r="D1846" s="877"/>
      <c r="E1846" s="400">
        <f>SUM(E1847:E1849)</f>
        <v>0</v>
      </c>
      <c r="F1846" s="401"/>
      <c r="G1846" s="402"/>
      <c r="H1846" s="402"/>
      <c r="I1846" s="406"/>
      <c r="J1846" s="403"/>
      <c r="K1846" s="404"/>
      <c r="L1846" s="400">
        <f>SUM(L1847:L1849)</f>
        <v>0</v>
      </c>
      <c r="M1846" s="401"/>
      <c r="N1846" s="402"/>
      <c r="O1846" s="402"/>
      <c r="P1846" s="382"/>
    </row>
    <row r="1847" spans="1:17" ht="18.600000000000001" customHeight="1" x14ac:dyDescent="0.25">
      <c r="A1847" s="451"/>
      <c r="B1847" s="875"/>
      <c r="C1847" s="866" t="s">
        <v>187</v>
      </c>
      <c r="D1847" s="867"/>
      <c r="E1847" s="394">
        <f t="shared" ref="E1847:E1849" si="670">F1847*G1847*H1847</f>
        <v>0</v>
      </c>
      <c r="F1847" s="395"/>
      <c r="G1847" s="395"/>
      <c r="H1847" s="394">
        <f>H1834</f>
        <v>0</v>
      </c>
      <c r="I1847" s="396">
        <f t="shared" ref="I1847:I1850" si="671">L1847-E1847</f>
        <v>0</v>
      </c>
      <c r="J1847" s="397"/>
      <c r="K1847" s="398"/>
      <c r="L1847" s="394">
        <f t="shared" ref="L1847:L1850" si="672">M1847*N1847*O1847</f>
        <v>0</v>
      </c>
      <c r="M1847" s="399"/>
      <c r="N1847" s="399"/>
      <c r="O1847" s="394">
        <f>O1834</f>
        <v>0</v>
      </c>
      <c r="P1847" s="382"/>
    </row>
    <row r="1848" spans="1:17" ht="18.600000000000001" customHeight="1" x14ac:dyDescent="0.25">
      <c r="A1848" s="451"/>
      <c r="B1848" s="875"/>
      <c r="C1848" s="866" t="s">
        <v>188</v>
      </c>
      <c r="D1848" s="867"/>
      <c r="E1848" s="394">
        <f t="shared" si="670"/>
        <v>0</v>
      </c>
      <c r="F1848" s="395"/>
      <c r="G1848" s="395"/>
      <c r="H1848" s="394">
        <f>H1834</f>
        <v>0</v>
      </c>
      <c r="I1848" s="396">
        <f t="shared" si="671"/>
        <v>0</v>
      </c>
      <c r="J1848" s="397"/>
      <c r="K1848" s="398"/>
      <c r="L1848" s="394">
        <f t="shared" si="672"/>
        <v>0</v>
      </c>
      <c r="M1848" s="399"/>
      <c r="N1848" s="399"/>
      <c r="O1848" s="394">
        <f>O1834</f>
        <v>0</v>
      </c>
      <c r="P1848" s="382"/>
    </row>
    <row r="1849" spans="1:17" ht="18.600000000000001" customHeight="1" x14ac:dyDescent="0.25">
      <c r="A1849" s="451"/>
      <c r="B1849" s="875"/>
      <c r="C1849" s="866" t="s">
        <v>179</v>
      </c>
      <c r="D1849" s="867"/>
      <c r="E1849" s="394">
        <f t="shared" si="670"/>
        <v>0</v>
      </c>
      <c r="F1849" s="395"/>
      <c r="G1849" s="395"/>
      <c r="H1849" s="394">
        <f>H1834</f>
        <v>0</v>
      </c>
      <c r="I1849" s="396">
        <f t="shared" si="671"/>
        <v>0</v>
      </c>
      <c r="J1849" s="397"/>
      <c r="K1849" s="398"/>
      <c r="L1849" s="394">
        <f t="shared" si="672"/>
        <v>0</v>
      </c>
      <c r="M1849" s="399"/>
      <c r="N1849" s="399"/>
      <c r="O1849" s="394">
        <f>O1834</f>
        <v>0</v>
      </c>
      <c r="P1849" s="382"/>
    </row>
    <row r="1850" spans="1:17" ht="18.600000000000001" customHeight="1" x14ac:dyDescent="0.25">
      <c r="A1850" s="451" t="s">
        <v>169</v>
      </c>
      <c r="B1850" s="405" t="s">
        <v>169</v>
      </c>
      <c r="C1850" s="874" t="s">
        <v>189</v>
      </c>
      <c r="D1850" s="867"/>
      <c r="E1850" s="394">
        <f>F1850*G1850*H1850</f>
        <v>0</v>
      </c>
      <c r="F1850" s="395"/>
      <c r="G1850" s="395"/>
      <c r="H1850" s="394">
        <f>H1834</f>
        <v>0</v>
      </c>
      <c r="I1850" s="396">
        <f t="shared" si="671"/>
        <v>0</v>
      </c>
      <c r="J1850" s="397"/>
      <c r="K1850" s="398"/>
      <c r="L1850" s="394">
        <f t="shared" si="672"/>
        <v>0</v>
      </c>
      <c r="M1850" s="399"/>
      <c r="N1850" s="399"/>
      <c r="O1850" s="394">
        <f>O1834</f>
        <v>0</v>
      </c>
      <c r="P1850" s="382"/>
    </row>
    <row r="1851" spans="1:17" ht="18.600000000000001" customHeight="1" x14ac:dyDescent="0.25">
      <c r="A1851" s="451" t="s">
        <v>170</v>
      </c>
      <c r="B1851" s="875" t="s">
        <v>170</v>
      </c>
      <c r="C1851" s="876" t="s">
        <v>178</v>
      </c>
      <c r="D1851" s="877"/>
      <c r="E1851" s="400">
        <f>SUM(E1852:E1853)</f>
        <v>0</v>
      </c>
      <c r="F1851" s="401"/>
      <c r="G1851" s="402"/>
      <c r="H1851" s="402"/>
      <c r="I1851" s="406"/>
      <c r="J1851" s="403"/>
      <c r="K1851" s="404"/>
      <c r="L1851" s="400">
        <f>SUM(L1852:L1853)</f>
        <v>0</v>
      </c>
      <c r="M1851" s="401"/>
      <c r="N1851" s="402"/>
      <c r="O1851" s="402"/>
      <c r="P1851" s="382"/>
    </row>
    <row r="1852" spans="1:17" ht="18.600000000000001" customHeight="1" x14ac:dyDescent="0.25">
      <c r="A1852" s="451"/>
      <c r="B1852" s="878"/>
      <c r="C1852" s="874" t="s">
        <v>170</v>
      </c>
      <c r="D1852" s="867"/>
      <c r="E1852" s="394">
        <f t="shared" ref="E1852" si="673">F1852*G1852*H1852</f>
        <v>0</v>
      </c>
      <c r="F1852" s="395"/>
      <c r="G1852" s="395"/>
      <c r="H1852" s="394">
        <f>H1834</f>
        <v>0</v>
      </c>
      <c r="I1852" s="396">
        <f t="shared" ref="I1852:I1854" si="674">L1852-E1852</f>
        <v>0</v>
      </c>
      <c r="J1852" s="397"/>
      <c r="K1852" s="398"/>
      <c r="L1852" s="394">
        <f t="shared" ref="L1852:L1854" si="675">M1852*N1852*O1852</f>
        <v>0</v>
      </c>
      <c r="M1852" s="399"/>
      <c r="N1852" s="399"/>
      <c r="O1852" s="394">
        <f>O1834</f>
        <v>0</v>
      </c>
      <c r="P1852" s="382"/>
    </row>
    <row r="1853" spans="1:17" ht="18.600000000000001" customHeight="1" x14ac:dyDescent="0.25">
      <c r="A1853" s="451"/>
      <c r="B1853" s="878"/>
      <c r="C1853" s="874" t="s">
        <v>190</v>
      </c>
      <c r="D1853" s="867"/>
      <c r="E1853" s="394">
        <f>F1853*G1853*H1853</f>
        <v>0</v>
      </c>
      <c r="F1853" s="395"/>
      <c r="G1853" s="395"/>
      <c r="H1853" s="394">
        <f>H1834</f>
        <v>0</v>
      </c>
      <c r="I1853" s="396">
        <f t="shared" si="674"/>
        <v>0</v>
      </c>
      <c r="J1853" s="397"/>
      <c r="K1853" s="398"/>
      <c r="L1853" s="394">
        <f t="shared" si="675"/>
        <v>0</v>
      </c>
      <c r="M1853" s="399"/>
      <c r="N1853" s="399"/>
      <c r="O1853" s="394">
        <f>O1834</f>
        <v>0</v>
      </c>
      <c r="P1853" s="382"/>
    </row>
    <row r="1854" spans="1:17" ht="18.600000000000001" customHeight="1" x14ac:dyDescent="0.25">
      <c r="A1854" s="451" t="s">
        <v>171</v>
      </c>
      <c r="B1854" s="405" t="s">
        <v>171</v>
      </c>
      <c r="C1854" s="874" t="s">
        <v>191</v>
      </c>
      <c r="D1854" s="867"/>
      <c r="E1854" s="394">
        <f>F1854*G1854*H1854</f>
        <v>0</v>
      </c>
      <c r="F1854" s="395"/>
      <c r="G1854" s="395"/>
      <c r="H1854" s="394">
        <f>H1834</f>
        <v>0</v>
      </c>
      <c r="I1854" s="396">
        <f t="shared" si="674"/>
        <v>0</v>
      </c>
      <c r="J1854" s="397"/>
      <c r="K1854" s="398"/>
      <c r="L1854" s="394">
        <f t="shared" si="675"/>
        <v>0</v>
      </c>
      <c r="M1854" s="399"/>
      <c r="N1854" s="399"/>
      <c r="O1854" s="394">
        <f>O1834</f>
        <v>0</v>
      </c>
      <c r="P1854" s="382"/>
      <c r="Q1854" s="371" t="s">
        <v>256</v>
      </c>
    </row>
    <row r="1855" spans="1:17" ht="18.600000000000001" customHeight="1" x14ac:dyDescent="0.25">
      <c r="A1855" s="451" t="s">
        <v>172</v>
      </c>
      <c r="B1855" s="875" t="s">
        <v>172</v>
      </c>
      <c r="C1855" s="876" t="s">
        <v>178</v>
      </c>
      <c r="D1855" s="877"/>
      <c r="E1855" s="400">
        <f>SUM(E1856:E1858)</f>
        <v>0</v>
      </c>
      <c r="F1855" s="401"/>
      <c r="G1855" s="402"/>
      <c r="H1855" s="402"/>
      <c r="I1855" s="406"/>
      <c r="J1855" s="403"/>
      <c r="K1855" s="404"/>
      <c r="L1855" s="400">
        <f>SUM(L1856:L1858)</f>
        <v>0</v>
      </c>
      <c r="M1855" s="401"/>
      <c r="N1855" s="402"/>
      <c r="O1855" s="402"/>
      <c r="P1855" s="382"/>
    </row>
    <row r="1856" spans="1:17" ht="18.600000000000001" customHeight="1" x14ac:dyDescent="0.25">
      <c r="A1856" s="451"/>
      <c r="B1856" s="875"/>
      <c r="C1856" s="866" t="s">
        <v>192</v>
      </c>
      <c r="D1856" s="867"/>
      <c r="E1856" s="394">
        <f t="shared" ref="E1856:E1858" si="676">F1856*G1856*H1856</f>
        <v>0</v>
      </c>
      <c r="F1856" s="395"/>
      <c r="G1856" s="395"/>
      <c r="H1856" s="394">
        <f>H1834</f>
        <v>0</v>
      </c>
      <c r="I1856" s="396">
        <f t="shared" ref="I1856:I1859" si="677">L1856-E1856</f>
        <v>0</v>
      </c>
      <c r="J1856" s="397"/>
      <c r="K1856" s="398"/>
      <c r="L1856" s="394">
        <f t="shared" ref="L1856:L1859" si="678">M1856*N1856*O1856</f>
        <v>0</v>
      </c>
      <c r="M1856" s="399"/>
      <c r="N1856" s="399"/>
      <c r="O1856" s="394">
        <f>O1834</f>
        <v>0</v>
      </c>
      <c r="P1856" s="382"/>
    </row>
    <row r="1857" spans="1:18" ht="18.600000000000001" customHeight="1" x14ac:dyDescent="0.25">
      <c r="A1857" s="451"/>
      <c r="B1857" s="875"/>
      <c r="C1857" s="866" t="s">
        <v>193</v>
      </c>
      <c r="D1857" s="867"/>
      <c r="E1857" s="394">
        <f t="shared" si="676"/>
        <v>0</v>
      </c>
      <c r="F1857" s="395"/>
      <c r="G1857" s="395"/>
      <c r="H1857" s="394">
        <f>H1834</f>
        <v>0</v>
      </c>
      <c r="I1857" s="396">
        <f t="shared" si="677"/>
        <v>0</v>
      </c>
      <c r="J1857" s="397"/>
      <c r="K1857" s="398"/>
      <c r="L1857" s="394">
        <f t="shared" si="678"/>
        <v>0</v>
      </c>
      <c r="M1857" s="399"/>
      <c r="N1857" s="399"/>
      <c r="O1857" s="394">
        <f>O1834</f>
        <v>0</v>
      </c>
      <c r="P1857" s="382"/>
    </row>
    <row r="1858" spans="1:18" ht="18.600000000000001" customHeight="1" x14ac:dyDescent="0.25">
      <c r="A1858" s="451"/>
      <c r="B1858" s="875"/>
      <c r="C1858" s="866" t="s">
        <v>179</v>
      </c>
      <c r="D1858" s="867"/>
      <c r="E1858" s="394">
        <f t="shared" si="676"/>
        <v>0</v>
      </c>
      <c r="F1858" s="395"/>
      <c r="G1858" s="395"/>
      <c r="H1858" s="394">
        <f>H1834</f>
        <v>0</v>
      </c>
      <c r="I1858" s="396">
        <f t="shared" si="677"/>
        <v>0</v>
      </c>
      <c r="J1858" s="397"/>
      <c r="K1858" s="398"/>
      <c r="L1858" s="394">
        <f t="shared" si="678"/>
        <v>0</v>
      </c>
      <c r="M1858" s="399"/>
      <c r="N1858" s="399"/>
      <c r="O1858" s="394">
        <f>O1834</f>
        <v>0</v>
      </c>
      <c r="P1858" s="382"/>
    </row>
    <row r="1859" spans="1:18" ht="18.600000000000001" customHeight="1" x14ac:dyDescent="0.25">
      <c r="A1859" s="451" t="s">
        <v>173</v>
      </c>
      <c r="B1859" s="405" t="s">
        <v>173</v>
      </c>
      <c r="C1859" s="866" t="s">
        <v>194</v>
      </c>
      <c r="D1859" s="867"/>
      <c r="E1859" s="394">
        <f>F1859*G1859*H1859</f>
        <v>0</v>
      </c>
      <c r="F1859" s="395"/>
      <c r="G1859" s="395"/>
      <c r="H1859" s="394">
        <f>H1834</f>
        <v>0</v>
      </c>
      <c r="I1859" s="396">
        <f t="shared" si="677"/>
        <v>0</v>
      </c>
      <c r="J1859" s="397"/>
      <c r="K1859" s="398"/>
      <c r="L1859" s="394">
        <f t="shared" si="678"/>
        <v>0</v>
      </c>
      <c r="M1859" s="399"/>
      <c r="N1859" s="399"/>
      <c r="O1859" s="394">
        <f>O1834</f>
        <v>0</v>
      </c>
      <c r="P1859" s="382"/>
    </row>
    <row r="1860" spans="1:18" s="415" customFormat="1" ht="18.600000000000001" customHeight="1" x14ac:dyDescent="0.25">
      <c r="B1860" s="868" t="s">
        <v>196</v>
      </c>
      <c r="C1860" s="869"/>
      <c r="D1860" s="870"/>
      <c r="E1860" s="408">
        <f>SUM(E1834,E1835,E1840,E1841,E1845,E1846,E1850,E1851,E1854,E1855,E1859)</f>
        <v>0</v>
      </c>
      <c r="F1860" s="401"/>
      <c r="G1860" s="409"/>
      <c r="H1860" s="410"/>
      <c r="I1860" s="411"/>
      <c r="J1860" s="412"/>
      <c r="K1860" s="413"/>
      <c r="L1860" s="408">
        <f>SUM(L1834,L1835,L1840,L1841,L1845,L1846,L1850,L1851,L1854,L1855,L1859)</f>
        <v>0</v>
      </c>
      <c r="M1860" s="401"/>
      <c r="N1860" s="409"/>
      <c r="O1860" s="410"/>
      <c r="P1860" s="414"/>
    </row>
    <row r="1861" spans="1:18" ht="16.8" customHeight="1" outlineLevel="1" x14ac:dyDescent="0.25">
      <c r="B1861" s="871" t="s">
        <v>264</v>
      </c>
      <c r="C1861" s="872" t="s">
        <v>201</v>
      </c>
      <c r="D1861" s="873"/>
      <c r="E1861" s="416">
        <f t="shared" ref="E1861" si="679">F1861*G1861*H1861</f>
        <v>0</v>
      </c>
      <c r="F1861" s="417"/>
      <c r="G1861" s="417"/>
      <c r="H1861" s="394">
        <f>H1834</f>
        <v>0</v>
      </c>
      <c r="I1861" s="396">
        <f t="shared" ref="I1861:I1863" si="680">L1861-E1861</f>
        <v>0</v>
      </c>
      <c r="J1861" s="397"/>
      <c r="K1861" s="398"/>
      <c r="L1861" s="394">
        <f t="shared" ref="L1861:L1863" si="681">M1861*N1861*O1861</f>
        <v>0</v>
      </c>
      <c r="M1861" s="399"/>
      <c r="N1861" s="399"/>
      <c r="O1861" s="394">
        <f>O1834</f>
        <v>0</v>
      </c>
      <c r="P1861" s="382"/>
    </row>
    <row r="1862" spans="1:18" ht="16.8" customHeight="1" outlineLevel="1" x14ac:dyDescent="0.25">
      <c r="B1862" s="871"/>
      <c r="C1862" s="872" t="s">
        <v>200</v>
      </c>
      <c r="D1862" s="873"/>
      <c r="E1862" s="416">
        <f>F1862*G1862*H1862</f>
        <v>0</v>
      </c>
      <c r="F1862" s="417">
        <v>5000</v>
      </c>
      <c r="G1862" s="417">
        <f>20*2</f>
        <v>40</v>
      </c>
      <c r="H1862" s="394">
        <f>H1834</f>
        <v>0</v>
      </c>
      <c r="I1862" s="396">
        <f t="shared" si="680"/>
        <v>0</v>
      </c>
      <c r="J1862" s="397"/>
      <c r="K1862" s="398"/>
      <c r="L1862" s="394">
        <f t="shared" si="681"/>
        <v>0</v>
      </c>
      <c r="M1862" s="399"/>
      <c r="N1862" s="399"/>
      <c r="O1862" s="394">
        <f>O1834</f>
        <v>0</v>
      </c>
      <c r="P1862" s="382"/>
    </row>
    <row r="1863" spans="1:18" ht="16.8" customHeight="1" outlineLevel="1" x14ac:dyDescent="0.25">
      <c r="B1863" s="871"/>
      <c r="C1863" s="872" t="s">
        <v>197</v>
      </c>
      <c r="D1863" s="873"/>
      <c r="E1863" s="416">
        <f t="shared" ref="E1863" si="682">F1863*G1863*H1863</f>
        <v>0</v>
      </c>
      <c r="F1863" s="417"/>
      <c r="G1863" s="417"/>
      <c r="H1863" s="394">
        <f>H1834</f>
        <v>0</v>
      </c>
      <c r="I1863" s="396">
        <f t="shared" si="680"/>
        <v>0</v>
      </c>
      <c r="J1863" s="397"/>
      <c r="K1863" s="398"/>
      <c r="L1863" s="394">
        <f t="shared" si="681"/>
        <v>0</v>
      </c>
      <c r="M1863" s="399"/>
      <c r="N1863" s="399"/>
      <c r="O1863" s="394">
        <f>O1834</f>
        <v>0</v>
      </c>
      <c r="P1863" s="382"/>
    </row>
    <row r="1864" spans="1:18" s="415" customFormat="1" ht="18.600000000000001" customHeight="1" outlineLevel="1" thickBot="1" x14ac:dyDescent="0.3">
      <c r="B1864" s="860" t="s">
        <v>265</v>
      </c>
      <c r="C1864" s="861"/>
      <c r="D1864" s="862"/>
      <c r="E1864" s="418">
        <f>SUM(E1861:E1863)</f>
        <v>0</v>
      </c>
      <c r="F1864" s="419"/>
      <c r="G1864" s="420"/>
      <c r="H1864" s="421"/>
      <c r="I1864" s="422"/>
      <c r="J1864" s="423"/>
      <c r="K1864" s="424"/>
      <c r="L1864" s="418">
        <f>SUM(L1861:L1863)</f>
        <v>0</v>
      </c>
      <c r="M1864" s="419"/>
      <c r="N1864" s="420"/>
      <c r="O1864" s="421"/>
      <c r="P1864" s="414"/>
    </row>
    <row r="1865" spans="1:18" ht="21" customHeight="1" thickBot="1" x14ac:dyDescent="0.3">
      <c r="B1865" s="863" t="s">
        <v>254</v>
      </c>
      <c r="C1865" s="864"/>
      <c r="D1865" s="865" t="s">
        <v>255</v>
      </c>
      <c r="E1865" s="857"/>
      <c r="F1865" s="857" t="s">
        <v>257</v>
      </c>
      <c r="G1865" s="857"/>
      <c r="H1865" s="857" t="s">
        <v>258</v>
      </c>
      <c r="I1865" s="857"/>
      <c r="J1865" s="857" t="s">
        <v>259</v>
      </c>
      <c r="K1865" s="857"/>
      <c r="L1865" s="858" t="s">
        <v>260</v>
      </c>
      <c r="M1865" s="858"/>
      <c r="N1865" s="858" t="s">
        <v>261</v>
      </c>
      <c r="O1865" s="859"/>
      <c r="P1865" s="382"/>
    </row>
    <row r="1866" spans="1:18" outlineLevel="1" x14ac:dyDescent="0.25">
      <c r="B1866" s="303" t="s">
        <v>266</v>
      </c>
      <c r="E1866" s="425">
        <f>(E1860-E1859)*0.05</f>
        <v>0</v>
      </c>
      <c r="F1866" s="303"/>
      <c r="G1866" s="303"/>
      <c r="H1866" s="426"/>
      <c r="L1866" s="425">
        <f>(L1860-L1859)*0.05</f>
        <v>0</v>
      </c>
      <c r="P1866" s="382"/>
    </row>
    <row r="1867" spans="1:18" outlineLevel="1" x14ac:dyDescent="0.25">
      <c r="B1867" s="303"/>
      <c r="E1867" s="427" t="str">
        <f>IF(E1859&lt;=E1866,"O.K","Review")</f>
        <v>O.K</v>
      </c>
      <c r="F1867" s="303"/>
      <c r="G1867" s="303"/>
      <c r="L1867" s="427" t="str">
        <f>IF(L1859&lt;=L1866,"O.K","Review")</f>
        <v>O.K</v>
      </c>
      <c r="P1867" s="382"/>
    </row>
    <row r="1868" spans="1:18" x14ac:dyDescent="0.25">
      <c r="B1868" s="303"/>
      <c r="E1868" s="427"/>
      <c r="F1868" s="303"/>
      <c r="G1868" s="303"/>
      <c r="L1868" s="427"/>
      <c r="P1868" s="382"/>
    </row>
    <row r="1869" spans="1:18" s="428" customFormat="1" ht="25.5" customHeight="1" outlineLevel="1" x14ac:dyDescent="0.25">
      <c r="B1869" s="429" t="str">
        <f>정부지원금!$B$29</f>
        <v>성명 :                  (서명)</v>
      </c>
      <c r="C1869" s="429"/>
      <c r="E1869" s="429" t="str">
        <f>정부지원금!$E$29</f>
        <v>성명 :                  (서명)</v>
      </c>
      <c r="F1869" s="430"/>
      <c r="H1869" s="429" t="str">
        <f>정부지원금!$G$29</f>
        <v>성명 :                  (서명)</v>
      </c>
      <c r="K1869" s="430" t="str">
        <f>정부지원금!$I$29</f>
        <v>성명 :                  (서명)</v>
      </c>
      <c r="N1869" s="430" t="str">
        <f>정부지원금!$K$29</f>
        <v>성명 :                  (서명)</v>
      </c>
      <c r="P1869" s="382"/>
    </row>
    <row r="1870" spans="1:18" s="428" customFormat="1" ht="25.5" customHeight="1" outlineLevel="1" x14ac:dyDescent="0.25">
      <c r="B1870" s="429" t="str">
        <f>정부지원금!$B$30</f>
        <v>성명 :                  (서명)</v>
      </c>
      <c r="C1870" s="429"/>
      <c r="E1870" s="429" t="str">
        <f>정부지원금!$E$30</f>
        <v>성명 :                  (서명)</v>
      </c>
      <c r="F1870" s="430"/>
      <c r="H1870" s="429" t="str">
        <f>정부지원금!$G$30</f>
        <v>성명 :                  (서명)</v>
      </c>
      <c r="K1870" s="430" t="str">
        <f>정부지원금!$I$30</f>
        <v>성명 :                  (서명)</v>
      </c>
      <c r="N1870" s="430" t="str">
        <f>정부지원금!$K$30</f>
        <v>성명 :                  (서명)</v>
      </c>
      <c r="P1870" s="382"/>
    </row>
    <row r="1872" spans="1:18" ht="43.5" customHeight="1" x14ac:dyDescent="0.25">
      <c r="B1872" s="372" t="s">
        <v>262</v>
      </c>
      <c r="C1872" s="373"/>
      <c r="D1872" s="373"/>
      <c r="E1872" s="373"/>
      <c r="F1872" s="373"/>
      <c r="G1872" s="373"/>
      <c r="H1872" s="373"/>
      <c r="I1872" s="373"/>
      <c r="J1872" s="373"/>
      <c r="K1872" s="373"/>
      <c r="L1872" s="373"/>
      <c r="M1872" s="373"/>
      <c r="N1872" s="373"/>
      <c r="O1872" s="373"/>
      <c r="P1872" s="373"/>
      <c r="Q1872" s="373"/>
      <c r="R1872" s="373"/>
    </row>
    <row r="1873" spans="1:20" ht="21.6" customHeight="1" x14ac:dyDescent="0.25">
      <c r="B1873" s="942" t="str">
        <f>INDEX('훈련비용 조정내역표'!$C$10:$C$60,MATCH(F1875,'훈련비용 조정내역표'!$B$10:$B$60,0),0)</f>
        <v>승인</v>
      </c>
      <c r="C1873" s="942"/>
      <c r="D1873" s="374"/>
      <c r="E1873" s="375"/>
      <c r="F1873" s="375"/>
      <c r="G1873" s="376"/>
      <c r="H1873" s="383" t="s">
        <v>247</v>
      </c>
      <c r="I1873" s="378">
        <f>INDEX('훈련비용 조정내역표'!$G$10:$G$60,MATCH(F1875,'훈련비용 조정내역표'!$B$10:$B$60,0),0)</f>
        <v>0</v>
      </c>
      <c r="J1873" s="383" t="s">
        <v>248</v>
      </c>
      <c r="K1873" s="605">
        <f>INT(IFERROR($J1878/($B1877*$E1877*$B1880),))</f>
        <v>0</v>
      </c>
      <c r="L1873" s="435" t="e">
        <f>K1873/$I1873</f>
        <v>#DIV/0!</v>
      </c>
      <c r="M1873" s="436" t="s">
        <v>249</v>
      </c>
      <c r="N1873" s="605">
        <f>INT(IFERROR($N1878/($D1877*$G1877*$D1880),))</f>
        <v>0</v>
      </c>
      <c r="O1873" s="435" t="e">
        <f>N1873/$I1873</f>
        <v>#DIV/0!</v>
      </c>
      <c r="P1873" s="373"/>
      <c r="Q1873" s="373"/>
      <c r="R1873" s="373"/>
    </row>
    <row r="1874" spans="1:20" ht="21.6" customHeight="1" x14ac:dyDescent="0.25">
      <c r="B1874" s="379" t="s">
        <v>229</v>
      </c>
      <c r="C1874" s="881" t="s">
        <v>230</v>
      </c>
      <c r="D1874" s="881"/>
      <c r="E1874" s="881"/>
      <c r="F1874" s="377" t="s">
        <v>231</v>
      </c>
      <c r="G1874" s="380" t="s">
        <v>233</v>
      </c>
      <c r="H1874" s="943" t="s">
        <v>250</v>
      </c>
      <c r="I1874" s="944"/>
      <c r="J1874" s="944"/>
      <c r="K1874" s="944"/>
      <c r="L1874" s="944"/>
      <c r="M1874" s="944"/>
      <c r="N1874" s="944"/>
      <c r="O1874" s="945"/>
      <c r="P1874" s="373"/>
      <c r="Q1874" s="373"/>
      <c r="R1874" s="373"/>
    </row>
    <row r="1875" spans="1:20" ht="21.6" customHeight="1" thickBot="1" x14ac:dyDescent="0.3">
      <c r="B1875" s="636" t="str">
        <f>일반사항!$E$6</f>
        <v>부산</v>
      </c>
      <c r="C1875" s="937">
        <f>일반사항!$E$7</f>
        <v>0</v>
      </c>
      <c r="D1875" s="937"/>
      <c r="E1875" s="937"/>
      <c r="F1875" s="665">
        <f>'훈련비용 조정내역표'!$B$46</f>
        <v>37</v>
      </c>
      <c r="G1875" s="381">
        <f>INDEX('훈련비용 조정내역표'!$H$10:$H$60,MATCH(F1875,'훈련비용 조정내역표'!$B$10:$B$60,0),0)</f>
        <v>0</v>
      </c>
      <c r="H1875" s="937">
        <f>INDEX('훈련비용 조정내역표'!$D$10:$D$60,MATCH(F1875,'훈련비용 조정내역표'!$B$10:$B$60,0),0)</f>
        <v>0</v>
      </c>
      <c r="I1875" s="937"/>
      <c r="J1875" s="937"/>
      <c r="K1875" s="937"/>
      <c r="L1875" s="434" t="str">
        <f>IF(E1877=G1877,"◯ 적합","◯ 변경")</f>
        <v>◯ 적합</v>
      </c>
      <c r="M1875" s="938">
        <f>INDEX('훈련비용 조정내역표'!$E$10:$E$60,MATCH(F1875,'훈련비용 조정내역표'!$B$10:$B$60,0),0)</f>
        <v>0</v>
      </c>
      <c r="N1875" s="938"/>
      <c r="O1875" s="938"/>
      <c r="P1875" s="373"/>
      <c r="Q1875" s="373"/>
      <c r="R1875" s="373"/>
    </row>
    <row r="1876" spans="1:20" ht="21.6" customHeight="1" thickTop="1" x14ac:dyDescent="0.25">
      <c r="B1876" s="939" t="s">
        <v>106</v>
      </c>
      <c r="C1876" s="939"/>
      <c r="D1876" s="939"/>
      <c r="E1876" s="939" t="s">
        <v>163</v>
      </c>
      <c r="F1876" s="939"/>
      <c r="G1876" s="940"/>
      <c r="H1876" s="941" t="s">
        <v>243</v>
      </c>
      <c r="I1876" s="939"/>
      <c r="J1876" s="939"/>
      <c r="K1876" s="939"/>
      <c r="L1876" s="939" t="s">
        <v>246</v>
      </c>
      <c r="M1876" s="939"/>
      <c r="N1876" s="939"/>
      <c r="O1876" s="939"/>
      <c r="P1876" s="373"/>
      <c r="Q1876" s="373"/>
      <c r="R1876" s="373"/>
      <c r="T1876" s="382"/>
    </row>
    <row r="1877" spans="1:20" ht="21.6" customHeight="1" x14ac:dyDescent="0.25">
      <c r="B1877" s="915">
        <f>INDEX('훈련비용 조정내역표'!$O$10:$O$60,MATCH(F1875,'훈련비용 조정내역표'!$B$10:$B$60,0),0)</f>
        <v>0</v>
      </c>
      <c r="C1877" s="917" t="str">
        <f>IF(B1877=D1877,"◯ 적합","◯ 변경")</f>
        <v>◯ 적합</v>
      </c>
      <c r="D1877" s="918">
        <f>INDEX('훈련비용 조정내역표'!$Y$10:$Y$60,MATCH(F1875,'훈련비용 조정내역표'!$B$10:$B$60,0),0)</f>
        <v>0</v>
      </c>
      <c r="E1877" s="915">
        <f>INDEX('훈련비용 조정내역표'!$N$10:$N$60,MATCH(F1875,'훈련비용 조정내역표'!$B$10:$B$60,0),0)</f>
        <v>0</v>
      </c>
      <c r="F1877" s="917" t="str">
        <f>IF(E1877=G1877,"◯ 적합","◯ 변경")</f>
        <v>◯ 적합</v>
      </c>
      <c r="G1877" s="921">
        <f>INDEX('훈련비용 조정내역표'!$X$10:$X$60,MATCH(F1875,'훈련비용 조정내역표'!$B$10:$B$60,0),0)</f>
        <v>0</v>
      </c>
      <c r="H1877" s="934" t="s">
        <v>36</v>
      </c>
      <c r="I1877" s="926"/>
      <c r="J1877" s="935">
        <f>J1878+J1879+J1880+J1881</f>
        <v>0</v>
      </c>
      <c r="K1877" s="935"/>
      <c r="L1877" s="926" t="s">
        <v>36</v>
      </c>
      <c r="M1877" s="926"/>
      <c r="N1877" s="935">
        <f>N1878+N1879+N1880+N1881</f>
        <v>0</v>
      </c>
      <c r="O1877" s="935"/>
      <c r="P1877" s="373"/>
      <c r="Q1877" s="373"/>
      <c r="R1877" s="373"/>
      <c r="T1877" s="382"/>
    </row>
    <row r="1878" spans="1:20" ht="21.6" customHeight="1" x14ac:dyDescent="0.25">
      <c r="A1878" s="371" t="str">
        <f>F1875&amp;"훈련비금액"</f>
        <v>37훈련비금액</v>
      </c>
      <c r="B1878" s="915"/>
      <c r="C1878" s="917"/>
      <c r="D1878" s="918"/>
      <c r="E1878" s="915"/>
      <c r="F1878" s="917"/>
      <c r="G1878" s="921"/>
      <c r="H1878" s="929" t="s">
        <v>263</v>
      </c>
      <c r="I1878" s="932"/>
      <c r="J1878" s="936">
        <f>E1912</f>
        <v>0</v>
      </c>
      <c r="K1878" s="936"/>
      <c r="L1878" s="932" t="s">
        <v>263</v>
      </c>
      <c r="M1878" s="932"/>
      <c r="N1878" s="936">
        <f>L1912</f>
        <v>0</v>
      </c>
      <c r="O1878" s="936"/>
      <c r="P1878" s="373"/>
      <c r="Q1878" s="373"/>
      <c r="R1878" s="373"/>
      <c r="T1878" s="382"/>
    </row>
    <row r="1879" spans="1:20" ht="21.6" customHeight="1" x14ac:dyDescent="0.25">
      <c r="A1879" s="371" t="str">
        <f>F1875&amp;"숙식비"</f>
        <v>37숙식비</v>
      </c>
      <c r="B1879" s="926" t="s">
        <v>236</v>
      </c>
      <c r="C1879" s="926"/>
      <c r="D1879" s="926"/>
      <c r="E1879" s="926" t="s">
        <v>237</v>
      </c>
      <c r="F1879" s="926"/>
      <c r="G1879" s="927"/>
      <c r="H1879" s="928" t="s">
        <v>342</v>
      </c>
      <c r="I1879" s="384" t="s">
        <v>244</v>
      </c>
      <c r="J1879" s="923">
        <f>E1913</f>
        <v>0</v>
      </c>
      <c r="K1879" s="923"/>
      <c r="L1879" s="931" t="s">
        <v>342</v>
      </c>
      <c r="M1879" s="384" t="s">
        <v>244</v>
      </c>
      <c r="N1879" s="914">
        <f>L1913</f>
        <v>0</v>
      </c>
      <c r="O1879" s="914"/>
      <c r="P1879" s="373"/>
      <c r="Q1879" s="373"/>
      <c r="R1879" s="373"/>
      <c r="T1879" s="382"/>
    </row>
    <row r="1880" spans="1:20" ht="21.6" customHeight="1" x14ac:dyDescent="0.25">
      <c r="A1880" s="371" t="str">
        <f>F1875&amp;"식비"</f>
        <v>37식비</v>
      </c>
      <c r="B1880" s="915">
        <f>INDEX('훈련비용 조정내역표'!$M$10:$M$60,MATCH(F1875,'훈련비용 조정내역표'!$B$10:$B$60,0),0)</f>
        <v>0</v>
      </c>
      <c r="C1880" s="917" t="str">
        <f>IF(B1880=D1880,"◯ 적합","◯ 변경")</f>
        <v>◯ 적합</v>
      </c>
      <c r="D1880" s="918">
        <f>INDEX('훈련비용 조정내역표'!$W$10:$W$60,MATCH(F1875,'훈련비용 조정내역표'!$B$10:$B$60,0),0)</f>
        <v>0</v>
      </c>
      <c r="E1880" s="920">
        <f>INDEX('훈련비용 조정내역표'!$J$10:$J$60,MATCH(F1875,'훈련비용 조정내역표'!$B$10:$B$60,0),0)</f>
        <v>0</v>
      </c>
      <c r="F1880" s="917" t="str">
        <f>IF(E1880=G1880,"◯ 적합","◯ 변경")</f>
        <v>◯ 적합</v>
      </c>
      <c r="G1880" s="921">
        <f>INDEX('훈련비용 조정내역표'!$K$10:$K$60,MATCH(F1875,'훈련비용 조정내역표'!$B$10:$B$60,0),0)</f>
        <v>0</v>
      </c>
      <c r="H1880" s="929"/>
      <c r="I1880" s="384" t="s">
        <v>199</v>
      </c>
      <c r="J1880" s="923">
        <f>E1914</f>
        <v>0</v>
      </c>
      <c r="K1880" s="923"/>
      <c r="L1880" s="932"/>
      <c r="M1880" s="384" t="s">
        <v>199</v>
      </c>
      <c r="N1880" s="914">
        <f>L1914</f>
        <v>0</v>
      </c>
      <c r="O1880" s="914"/>
      <c r="P1880" s="373"/>
      <c r="Q1880" s="373"/>
      <c r="R1880" s="373"/>
      <c r="T1880" s="382"/>
    </row>
    <row r="1881" spans="1:20" ht="21.6" customHeight="1" thickBot="1" x14ac:dyDescent="0.3">
      <c r="A1881" s="371" t="str">
        <f>F1875&amp;"수당 등"</f>
        <v>37수당 등</v>
      </c>
      <c r="B1881" s="916"/>
      <c r="C1881" s="917"/>
      <c r="D1881" s="919"/>
      <c r="E1881" s="916"/>
      <c r="F1881" s="917"/>
      <c r="G1881" s="922"/>
      <c r="H1881" s="930"/>
      <c r="I1881" s="385" t="s">
        <v>245</v>
      </c>
      <c r="J1881" s="924">
        <f>E1915</f>
        <v>0</v>
      </c>
      <c r="K1881" s="924"/>
      <c r="L1881" s="933"/>
      <c r="M1881" s="385" t="s">
        <v>245</v>
      </c>
      <c r="N1881" s="925">
        <f>L1915</f>
        <v>0</v>
      </c>
      <c r="O1881" s="925"/>
      <c r="P1881" s="373"/>
      <c r="Q1881" s="373"/>
      <c r="R1881" s="373"/>
      <c r="T1881" s="382"/>
    </row>
    <row r="1882" spans="1:20" ht="21.6" customHeight="1" thickTop="1" thickBot="1" x14ac:dyDescent="0.3">
      <c r="B1882" s="883" t="s">
        <v>238</v>
      </c>
      <c r="C1882" s="883"/>
      <c r="D1882" s="386">
        <f>INDEX('훈련비용 조정내역표'!$L$10:$L$60,MATCH(F1875,'훈련비용 조정내역표'!$B$10:$B$60,0),0)</f>
        <v>0</v>
      </c>
      <c r="E1882" s="883" t="s">
        <v>239</v>
      </c>
      <c r="F1882" s="883"/>
      <c r="G1882" s="387">
        <f>INDEX('훈련비용 조정내역표'!$V$10:$V$60,MATCH(F1875,'훈련비용 조정내역표'!$B$10:$B$60,0),0)</f>
        <v>0</v>
      </c>
      <c r="H1882" s="884" t="s">
        <v>240</v>
      </c>
      <c r="I1882" s="884"/>
      <c r="J1882" s="388" t="s">
        <v>241</v>
      </c>
      <c r="K1882" s="389"/>
      <c r="L1882" s="388" t="s">
        <v>242</v>
      </c>
      <c r="M1882" s="390"/>
      <c r="N1882" s="885"/>
      <c r="O1882" s="885"/>
      <c r="P1882" s="373"/>
      <c r="Q1882" s="373"/>
      <c r="R1882" s="373"/>
      <c r="T1882" s="382"/>
    </row>
    <row r="1883" spans="1:20" ht="21.6" customHeight="1" thickTop="1" x14ac:dyDescent="0.25">
      <c r="B1883" s="886" t="s">
        <v>174</v>
      </c>
      <c r="C1883" s="889" t="s">
        <v>175</v>
      </c>
      <c r="D1883" s="890"/>
      <c r="E1883" s="895" t="s">
        <v>251</v>
      </c>
      <c r="F1883" s="896"/>
      <c r="G1883" s="896"/>
      <c r="H1883" s="896"/>
      <c r="I1883" s="897" t="s">
        <v>252</v>
      </c>
      <c r="J1883" s="898"/>
      <c r="K1883" s="899"/>
      <c r="L1883" s="906" t="s">
        <v>253</v>
      </c>
      <c r="M1883" s="907"/>
      <c r="N1883" s="907"/>
      <c r="O1883" s="908"/>
      <c r="P1883" s="382"/>
    </row>
    <row r="1884" spans="1:20" ht="21.6" customHeight="1" x14ac:dyDescent="0.25">
      <c r="B1884" s="887"/>
      <c r="C1884" s="891"/>
      <c r="D1884" s="892"/>
      <c r="E1884" s="909" t="s">
        <v>176</v>
      </c>
      <c r="F1884" s="911" t="s">
        <v>177</v>
      </c>
      <c r="G1884" s="912"/>
      <c r="H1884" s="912"/>
      <c r="I1884" s="900"/>
      <c r="J1884" s="901"/>
      <c r="K1884" s="902"/>
      <c r="L1884" s="909" t="s">
        <v>176</v>
      </c>
      <c r="M1884" s="911" t="s">
        <v>177</v>
      </c>
      <c r="N1884" s="912"/>
      <c r="O1884" s="913"/>
      <c r="P1884" s="382"/>
    </row>
    <row r="1885" spans="1:20" ht="21.6" customHeight="1" x14ac:dyDescent="0.25">
      <c r="B1885" s="888"/>
      <c r="C1885" s="893"/>
      <c r="D1885" s="894"/>
      <c r="E1885" s="910"/>
      <c r="F1885" s="392" t="s">
        <v>134</v>
      </c>
      <c r="G1885" s="392" t="s">
        <v>195</v>
      </c>
      <c r="H1885" s="391" t="s">
        <v>136</v>
      </c>
      <c r="I1885" s="903"/>
      <c r="J1885" s="904"/>
      <c r="K1885" s="905"/>
      <c r="L1885" s="910"/>
      <c r="M1885" s="392" t="s">
        <v>134</v>
      </c>
      <c r="N1885" s="392" t="s">
        <v>195</v>
      </c>
      <c r="O1885" s="392" t="s">
        <v>136</v>
      </c>
      <c r="P1885" s="382"/>
    </row>
    <row r="1886" spans="1:20" ht="18.600000000000001" customHeight="1" x14ac:dyDescent="0.25">
      <c r="A1886" s="451" t="s">
        <v>114</v>
      </c>
      <c r="B1886" s="393" t="s">
        <v>114</v>
      </c>
      <c r="C1886" s="880" t="s">
        <v>180</v>
      </c>
      <c r="D1886" s="878"/>
      <c r="E1886" s="394">
        <f>F1886*G1886*H1886</f>
        <v>0</v>
      </c>
      <c r="F1886" s="395"/>
      <c r="G1886" s="395"/>
      <c r="H1886" s="394">
        <f>B1877</f>
        <v>0</v>
      </c>
      <c r="I1886" s="396">
        <f>L1886-E1886</f>
        <v>0</v>
      </c>
      <c r="J1886" s="397"/>
      <c r="K1886" s="398"/>
      <c r="L1886" s="394">
        <f>M1886*N1886*O1886</f>
        <v>0</v>
      </c>
      <c r="M1886" s="399"/>
      <c r="N1886" s="399"/>
      <c r="O1886" s="394">
        <f>D1877</f>
        <v>0</v>
      </c>
      <c r="P1886" s="382"/>
    </row>
    <row r="1887" spans="1:20" ht="18.600000000000001" customHeight="1" x14ac:dyDescent="0.25">
      <c r="A1887" s="451" t="s">
        <v>164</v>
      </c>
      <c r="B1887" s="881" t="s">
        <v>164</v>
      </c>
      <c r="C1887" s="876" t="s">
        <v>178</v>
      </c>
      <c r="D1887" s="877"/>
      <c r="E1887" s="400">
        <f>SUM(E1888:E1891)</f>
        <v>0</v>
      </c>
      <c r="F1887" s="401"/>
      <c r="G1887" s="402"/>
      <c r="H1887" s="402"/>
      <c r="I1887" s="396"/>
      <c r="J1887" s="403"/>
      <c r="K1887" s="404"/>
      <c r="L1887" s="400">
        <f>SUM(L1888:L1891)</f>
        <v>0</v>
      </c>
      <c r="M1887" s="401"/>
      <c r="N1887" s="402"/>
      <c r="O1887" s="402"/>
      <c r="P1887" s="382"/>
    </row>
    <row r="1888" spans="1:20" ht="18.600000000000001" customHeight="1" x14ac:dyDescent="0.25">
      <c r="A1888" s="451"/>
      <c r="B1888" s="881"/>
      <c r="C1888" s="874" t="s">
        <v>181</v>
      </c>
      <c r="D1888" s="882"/>
      <c r="E1888" s="394">
        <f t="shared" ref="E1888:E1891" si="683">F1888*G1888*H1888</f>
        <v>0</v>
      </c>
      <c r="F1888" s="395"/>
      <c r="G1888" s="395"/>
      <c r="H1888" s="394">
        <f>H1886</f>
        <v>0</v>
      </c>
      <c r="I1888" s="396">
        <f t="shared" ref="I1888:I1892" si="684">L1888-E1888</f>
        <v>0</v>
      </c>
      <c r="J1888" s="397"/>
      <c r="K1888" s="398"/>
      <c r="L1888" s="394">
        <f t="shared" ref="L1888:L1892" si="685">M1888*N1888*O1888</f>
        <v>0</v>
      </c>
      <c r="M1888" s="399"/>
      <c r="N1888" s="399"/>
      <c r="O1888" s="394">
        <f>O1886</f>
        <v>0</v>
      </c>
      <c r="P1888" s="382"/>
    </row>
    <row r="1889" spans="1:16" ht="18.600000000000001" customHeight="1" x14ac:dyDescent="0.25">
      <c r="A1889" s="451"/>
      <c r="B1889" s="881"/>
      <c r="C1889" s="874" t="s">
        <v>181</v>
      </c>
      <c r="D1889" s="882"/>
      <c r="E1889" s="394">
        <f t="shared" si="683"/>
        <v>0</v>
      </c>
      <c r="F1889" s="395"/>
      <c r="G1889" s="395"/>
      <c r="H1889" s="394">
        <f>H1886</f>
        <v>0</v>
      </c>
      <c r="I1889" s="396">
        <f t="shared" si="684"/>
        <v>0</v>
      </c>
      <c r="J1889" s="397"/>
      <c r="K1889" s="398"/>
      <c r="L1889" s="394">
        <f t="shared" si="685"/>
        <v>0</v>
      </c>
      <c r="M1889" s="399"/>
      <c r="N1889" s="399"/>
      <c r="O1889" s="394">
        <f>O1886</f>
        <v>0</v>
      </c>
      <c r="P1889" s="382"/>
    </row>
    <row r="1890" spans="1:16" ht="18.600000000000001" customHeight="1" x14ac:dyDescent="0.25">
      <c r="A1890" s="451"/>
      <c r="B1890" s="881"/>
      <c r="C1890" s="874" t="s">
        <v>182</v>
      </c>
      <c r="D1890" s="867"/>
      <c r="E1890" s="394">
        <f t="shared" si="683"/>
        <v>0</v>
      </c>
      <c r="F1890" s="395"/>
      <c r="G1890" s="395"/>
      <c r="H1890" s="394">
        <f>H1886</f>
        <v>0</v>
      </c>
      <c r="I1890" s="396">
        <f t="shared" si="684"/>
        <v>0</v>
      </c>
      <c r="J1890" s="397"/>
      <c r="K1890" s="398"/>
      <c r="L1890" s="394">
        <f t="shared" si="685"/>
        <v>0</v>
      </c>
      <c r="M1890" s="399"/>
      <c r="N1890" s="399"/>
      <c r="O1890" s="394">
        <f>O1886</f>
        <v>0</v>
      </c>
      <c r="P1890" s="382"/>
    </row>
    <row r="1891" spans="1:16" ht="18.600000000000001" customHeight="1" x14ac:dyDescent="0.25">
      <c r="A1891" s="451"/>
      <c r="B1891" s="881"/>
      <c r="C1891" s="874" t="s">
        <v>182</v>
      </c>
      <c r="D1891" s="867"/>
      <c r="E1891" s="394">
        <f t="shared" si="683"/>
        <v>0</v>
      </c>
      <c r="F1891" s="395"/>
      <c r="G1891" s="395"/>
      <c r="H1891" s="394">
        <f>H1886</f>
        <v>0</v>
      </c>
      <c r="I1891" s="396">
        <f t="shared" si="684"/>
        <v>0</v>
      </c>
      <c r="J1891" s="397"/>
      <c r="K1891" s="398"/>
      <c r="L1891" s="394">
        <f t="shared" si="685"/>
        <v>0</v>
      </c>
      <c r="M1891" s="399"/>
      <c r="N1891" s="399"/>
      <c r="O1891" s="394">
        <f>O1886</f>
        <v>0</v>
      </c>
      <c r="P1891" s="382"/>
    </row>
    <row r="1892" spans="1:16" ht="18.600000000000001" customHeight="1" x14ac:dyDescent="0.25">
      <c r="A1892" s="451" t="s">
        <v>165</v>
      </c>
      <c r="B1892" s="405" t="s">
        <v>165</v>
      </c>
      <c r="C1892" s="874" t="s">
        <v>183</v>
      </c>
      <c r="D1892" s="867"/>
      <c r="E1892" s="394">
        <f>F1892*G1892*H1892</f>
        <v>0</v>
      </c>
      <c r="F1892" s="395"/>
      <c r="G1892" s="395"/>
      <c r="H1892" s="394">
        <f>H1886</f>
        <v>0</v>
      </c>
      <c r="I1892" s="396">
        <f t="shared" si="684"/>
        <v>0</v>
      </c>
      <c r="J1892" s="397"/>
      <c r="K1892" s="398"/>
      <c r="L1892" s="394">
        <f t="shared" si="685"/>
        <v>0</v>
      </c>
      <c r="M1892" s="399"/>
      <c r="N1892" s="399"/>
      <c r="O1892" s="394">
        <f>O1886</f>
        <v>0</v>
      </c>
      <c r="P1892" s="382"/>
    </row>
    <row r="1893" spans="1:16" ht="18.600000000000001" customHeight="1" x14ac:dyDescent="0.25">
      <c r="A1893" s="451" t="s">
        <v>166</v>
      </c>
      <c r="B1893" s="875" t="s">
        <v>166</v>
      </c>
      <c r="C1893" s="876" t="s">
        <v>178</v>
      </c>
      <c r="D1893" s="877"/>
      <c r="E1893" s="400">
        <f>SUM(E1894:E1896)</f>
        <v>0</v>
      </c>
      <c r="F1893" s="401"/>
      <c r="G1893" s="402"/>
      <c r="H1893" s="402"/>
      <c r="I1893" s="406"/>
      <c r="J1893" s="403"/>
      <c r="K1893" s="404"/>
      <c r="L1893" s="400">
        <f>SUM(L1894:L1896)</f>
        <v>0</v>
      </c>
      <c r="M1893" s="401"/>
      <c r="N1893" s="402"/>
      <c r="O1893" s="402"/>
      <c r="P1893" s="382"/>
    </row>
    <row r="1894" spans="1:16" ht="18.600000000000001" customHeight="1" x14ac:dyDescent="0.25">
      <c r="A1894" s="451"/>
      <c r="B1894" s="879"/>
      <c r="C1894" s="866" t="s">
        <v>184</v>
      </c>
      <c r="D1894" s="867"/>
      <c r="E1894" s="394">
        <f>F1894*G1894*H1894</f>
        <v>0</v>
      </c>
      <c r="F1894" s="395"/>
      <c r="G1894" s="395"/>
      <c r="H1894" s="394">
        <f>H1886</f>
        <v>0</v>
      </c>
      <c r="I1894" s="396">
        <f t="shared" ref="I1894:I1897" si="686">L1894-E1894</f>
        <v>0</v>
      </c>
      <c r="J1894" s="397"/>
      <c r="K1894" s="398"/>
      <c r="L1894" s="394">
        <f t="shared" ref="L1894:L1897" si="687">M1894*N1894*O1894</f>
        <v>0</v>
      </c>
      <c r="M1894" s="399"/>
      <c r="N1894" s="399"/>
      <c r="O1894" s="394">
        <f>O1886</f>
        <v>0</v>
      </c>
      <c r="P1894" s="382"/>
    </row>
    <row r="1895" spans="1:16" ht="18.600000000000001" customHeight="1" x14ac:dyDescent="0.25">
      <c r="A1895" s="451"/>
      <c r="B1895" s="879"/>
      <c r="C1895" s="866" t="s">
        <v>185</v>
      </c>
      <c r="D1895" s="867"/>
      <c r="E1895" s="394">
        <f t="shared" ref="E1895:E1896" si="688">F1895*G1895*H1895</f>
        <v>0</v>
      </c>
      <c r="F1895" s="395"/>
      <c r="G1895" s="395"/>
      <c r="H1895" s="394">
        <f>H1886</f>
        <v>0</v>
      </c>
      <c r="I1895" s="396">
        <f t="shared" si="686"/>
        <v>0</v>
      </c>
      <c r="J1895" s="397"/>
      <c r="K1895" s="398"/>
      <c r="L1895" s="394">
        <f t="shared" si="687"/>
        <v>0</v>
      </c>
      <c r="M1895" s="399"/>
      <c r="N1895" s="399"/>
      <c r="O1895" s="394">
        <f>O1886</f>
        <v>0</v>
      </c>
      <c r="P1895" s="382"/>
    </row>
    <row r="1896" spans="1:16" ht="18.600000000000001" customHeight="1" x14ac:dyDescent="0.25">
      <c r="A1896" s="451"/>
      <c r="B1896" s="879"/>
      <c r="C1896" s="866" t="s">
        <v>179</v>
      </c>
      <c r="D1896" s="867"/>
      <c r="E1896" s="394">
        <f t="shared" si="688"/>
        <v>0</v>
      </c>
      <c r="F1896" s="395"/>
      <c r="G1896" s="395"/>
      <c r="H1896" s="394">
        <f>H1886</f>
        <v>0</v>
      </c>
      <c r="I1896" s="396">
        <f t="shared" si="686"/>
        <v>0</v>
      </c>
      <c r="J1896" s="397"/>
      <c r="K1896" s="398"/>
      <c r="L1896" s="394">
        <f t="shared" si="687"/>
        <v>0</v>
      </c>
      <c r="M1896" s="399"/>
      <c r="N1896" s="399"/>
      <c r="O1896" s="394">
        <f>O1886</f>
        <v>0</v>
      </c>
      <c r="P1896" s="382"/>
    </row>
    <row r="1897" spans="1:16" ht="18.600000000000001" customHeight="1" x14ac:dyDescent="0.25">
      <c r="A1897" s="451" t="s">
        <v>167</v>
      </c>
      <c r="B1897" s="407" t="s">
        <v>167</v>
      </c>
      <c r="C1897" s="874" t="s">
        <v>186</v>
      </c>
      <c r="D1897" s="867"/>
      <c r="E1897" s="394">
        <f>F1897*G1897*H1897</f>
        <v>0</v>
      </c>
      <c r="F1897" s="395"/>
      <c r="G1897" s="395"/>
      <c r="H1897" s="394">
        <f>H1886</f>
        <v>0</v>
      </c>
      <c r="I1897" s="396">
        <f t="shared" si="686"/>
        <v>0</v>
      </c>
      <c r="J1897" s="397"/>
      <c r="K1897" s="398"/>
      <c r="L1897" s="394">
        <f t="shared" si="687"/>
        <v>0</v>
      </c>
      <c r="M1897" s="399"/>
      <c r="N1897" s="399"/>
      <c r="O1897" s="394">
        <f>O1886</f>
        <v>0</v>
      </c>
      <c r="P1897" s="382"/>
    </row>
    <row r="1898" spans="1:16" ht="18.600000000000001" customHeight="1" x14ac:dyDescent="0.25">
      <c r="A1898" s="451" t="s">
        <v>168</v>
      </c>
      <c r="B1898" s="875" t="s">
        <v>168</v>
      </c>
      <c r="C1898" s="876" t="s">
        <v>178</v>
      </c>
      <c r="D1898" s="877"/>
      <c r="E1898" s="400">
        <f>SUM(E1899:E1901)</f>
        <v>0</v>
      </c>
      <c r="F1898" s="401"/>
      <c r="G1898" s="402"/>
      <c r="H1898" s="402"/>
      <c r="I1898" s="406"/>
      <c r="J1898" s="403"/>
      <c r="K1898" s="404"/>
      <c r="L1898" s="400">
        <f>SUM(L1899:L1901)</f>
        <v>0</v>
      </c>
      <c r="M1898" s="401"/>
      <c r="N1898" s="402"/>
      <c r="O1898" s="402"/>
      <c r="P1898" s="382"/>
    </row>
    <row r="1899" spans="1:16" ht="18.600000000000001" customHeight="1" x14ac:dyDescent="0.25">
      <c r="A1899" s="451"/>
      <c r="B1899" s="875"/>
      <c r="C1899" s="866" t="s">
        <v>187</v>
      </c>
      <c r="D1899" s="867"/>
      <c r="E1899" s="394">
        <f t="shared" ref="E1899:E1901" si="689">F1899*G1899*H1899</f>
        <v>0</v>
      </c>
      <c r="F1899" s="395"/>
      <c r="G1899" s="395"/>
      <c r="H1899" s="394">
        <f>H1886</f>
        <v>0</v>
      </c>
      <c r="I1899" s="396">
        <f t="shared" ref="I1899:I1902" si="690">L1899-E1899</f>
        <v>0</v>
      </c>
      <c r="J1899" s="397"/>
      <c r="K1899" s="398"/>
      <c r="L1899" s="394">
        <f t="shared" ref="L1899:L1902" si="691">M1899*N1899*O1899</f>
        <v>0</v>
      </c>
      <c r="M1899" s="399"/>
      <c r="N1899" s="399"/>
      <c r="O1899" s="394">
        <f>O1886</f>
        <v>0</v>
      </c>
      <c r="P1899" s="382"/>
    </row>
    <row r="1900" spans="1:16" ht="18.600000000000001" customHeight="1" x14ac:dyDescent="0.25">
      <c r="A1900" s="451"/>
      <c r="B1900" s="875"/>
      <c r="C1900" s="866" t="s">
        <v>188</v>
      </c>
      <c r="D1900" s="867"/>
      <c r="E1900" s="394">
        <f t="shared" si="689"/>
        <v>0</v>
      </c>
      <c r="F1900" s="395"/>
      <c r="G1900" s="395"/>
      <c r="H1900" s="394">
        <f>H1886</f>
        <v>0</v>
      </c>
      <c r="I1900" s="396">
        <f t="shared" si="690"/>
        <v>0</v>
      </c>
      <c r="J1900" s="397"/>
      <c r="K1900" s="398"/>
      <c r="L1900" s="394">
        <f t="shared" si="691"/>
        <v>0</v>
      </c>
      <c r="M1900" s="399"/>
      <c r="N1900" s="399"/>
      <c r="O1900" s="394">
        <f>O1886</f>
        <v>0</v>
      </c>
      <c r="P1900" s="382"/>
    </row>
    <row r="1901" spans="1:16" ht="18.600000000000001" customHeight="1" x14ac:dyDescent="0.25">
      <c r="A1901" s="451"/>
      <c r="B1901" s="875"/>
      <c r="C1901" s="866" t="s">
        <v>179</v>
      </c>
      <c r="D1901" s="867"/>
      <c r="E1901" s="394">
        <f t="shared" si="689"/>
        <v>0</v>
      </c>
      <c r="F1901" s="395"/>
      <c r="G1901" s="395"/>
      <c r="H1901" s="394">
        <f>H1886</f>
        <v>0</v>
      </c>
      <c r="I1901" s="396">
        <f t="shared" si="690"/>
        <v>0</v>
      </c>
      <c r="J1901" s="397"/>
      <c r="K1901" s="398"/>
      <c r="L1901" s="394">
        <f t="shared" si="691"/>
        <v>0</v>
      </c>
      <c r="M1901" s="399"/>
      <c r="N1901" s="399"/>
      <c r="O1901" s="394">
        <f>O1886</f>
        <v>0</v>
      </c>
      <c r="P1901" s="382"/>
    </row>
    <row r="1902" spans="1:16" ht="18.600000000000001" customHeight="1" x14ac:dyDescent="0.25">
      <c r="A1902" s="451" t="s">
        <v>169</v>
      </c>
      <c r="B1902" s="405" t="s">
        <v>169</v>
      </c>
      <c r="C1902" s="874" t="s">
        <v>189</v>
      </c>
      <c r="D1902" s="867"/>
      <c r="E1902" s="394">
        <f>F1902*G1902*H1902</f>
        <v>0</v>
      </c>
      <c r="F1902" s="395"/>
      <c r="G1902" s="395"/>
      <c r="H1902" s="394">
        <f>H1886</f>
        <v>0</v>
      </c>
      <c r="I1902" s="396">
        <f t="shared" si="690"/>
        <v>0</v>
      </c>
      <c r="J1902" s="397"/>
      <c r="K1902" s="398"/>
      <c r="L1902" s="394">
        <f t="shared" si="691"/>
        <v>0</v>
      </c>
      <c r="M1902" s="399"/>
      <c r="N1902" s="399"/>
      <c r="O1902" s="394">
        <f>O1886</f>
        <v>0</v>
      </c>
      <c r="P1902" s="382"/>
    </row>
    <row r="1903" spans="1:16" ht="18.600000000000001" customHeight="1" x14ac:dyDescent="0.25">
      <c r="A1903" s="451" t="s">
        <v>170</v>
      </c>
      <c r="B1903" s="875" t="s">
        <v>170</v>
      </c>
      <c r="C1903" s="876" t="s">
        <v>178</v>
      </c>
      <c r="D1903" s="877"/>
      <c r="E1903" s="400">
        <f>SUM(E1904:E1905)</f>
        <v>0</v>
      </c>
      <c r="F1903" s="401"/>
      <c r="G1903" s="402"/>
      <c r="H1903" s="402"/>
      <c r="I1903" s="406"/>
      <c r="J1903" s="403"/>
      <c r="K1903" s="404"/>
      <c r="L1903" s="400">
        <f>SUM(L1904:L1905)</f>
        <v>0</v>
      </c>
      <c r="M1903" s="401"/>
      <c r="N1903" s="402"/>
      <c r="O1903" s="402"/>
      <c r="P1903" s="382"/>
    </row>
    <row r="1904" spans="1:16" ht="18.600000000000001" customHeight="1" x14ac:dyDescent="0.25">
      <c r="A1904" s="451"/>
      <c r="B1904" s="878"/>
      <c r="C1904" s="874" t="s">
        <v>170</v>
      </c>
      <c r="D1904" s="867"/>
      <c r="E1904" s="394">
        <f t="shared" ref="E1904" si="692">F1904*G1904*H1904</f>
        <v>0</v>
      </c>
      <c r="F1904" s="395"/>
      <c r="G1904" s="395"/>
      <c r="H1904" s="394">
        <f>H1886</f>
        <v>0</v>
      </c>
      <c r="I1904" s="396">
        <f t="shared" ref="I1904:I1906" si="693">L1904-E1904</f>
        <v>0</v>
      </c>
      <c r="J1904" s="397"/>
      <c r="K1904" s="398"/>
      <c r="L1904" s="394">
        <f t="shared" ref="L1904:L1906" si="694">M1904*N1904*O1904</f>
        <v>0</v>
      </c>
      <c r="M1904" s="399"/>
      <c r="N1904" s="399"/>
      <c r="O1904" s="394">
        <f>O1886</f>
        <v>0</v>
      </c>
      <c r="P1904" s="382"/>
    </row>
    <row r="1905" spans="1:17" ht="18.600000000000001" customHeight="1" x14ac:dyDescent="0.25">
      <c r="A1905" s="451"/>
      <c r="B1905" s="878"/>
      <c r="C1905" s="874" t="s">
        <v>190</v>
      </c>
      <c r="D1905" s="867"/>
      <c r="E1905" s="394">
        <f>F1905*G1905*H1905</f>
        <v>0</v>
      </c>
      <c r="F1905" s="395"/>
      <c r="G1905" s="395"/>
      <c r="H1905" s="394">
        <f>H1886</f>
        <v>0</v>
      </c>
      <c r="I1905" s="396">
        <f t="shared" si="693"/>
        <v>0</v>
      </c>
      <c r="J1905" s="397"/>
      <c r="K1905" s="398"/>
      <c r="L1905" s="394">
        <f t="shared" si="694"/>
        <v>0</v>
      </c>
      <c r="M1905" s="399"/>
      <c r="N1905" s="399"/>
      <c r="O1905" s="394">
        <f>O1886</f>
        <v>0</v>
      </c>
      <c r="P1905" s="382"/>
    </row>
    <row r="1906" spans="1:17" ht="18.600000000000001" customHeight="1" x14ac:dyDescent="0.25">
      <c r="A1906" s="451" t="s">
        <v>171</v>
      </c>
      <c r="B1906" s="405" t="s">
        <v>171</v>
      </c>
      <c r="C1906" s="874" t="s">
        <v>191</v>
      </c>
      <c r="D1906" s="867"/>
      <c r="E1906" s="394">
        <f>F1906*G1906*H1906</f>
        <v>0</v>
      </c>
      <c r="F1906" s="395"/>
      <c r="G1906" s="395"/>
      <c r="H1906" s="394">
        <f>H1886</f>
        <v>0</v>
      </c>
      <c r="I1906" s="396">
        <f t="shared" si="693"/>
        <v>0</v>
      </c>
      <c r="J1906" s="397"/>
      <c r="K1906" s="398"/>
      <c r="L1906" s="394">
        <f t="shared" si="694"/>
        <v>0</v>
      </c>
      <c r="M1906" s="399"/>
      <c r="N1906" s="399"/>
      <c r="O1906" s="394">
        <f>O1886</f>
        <v>0</v>
      </c>
      <c r="P1906" s="382"/>
      <c r="Q1906" s="371" t="s">
        <v>256</v>
      </c>
    </row>
    <row r="1907" spans="1:17" ht="18.600000000000001" customHeight="1" x14ac:dyDescent="0.25">
      <c r="A1907" s="451" t="s">
        <v>172</v>
      </c>
      <c r="B1907" s="875" t="s">
        <v>172</v>
      </c>
      <c r="C1907" s="876" t="s">
        <v>178</v>
      </c>
      <c r="D1907" s="877"/>
      <c r="E1907" s="400">
        <f>SUM(E1908:E1910)</f>
        <v>0</v>
      </c>
      <c r="F1907" s="401"/>
      <c r="G1907" s="402"/>
      <c r="H1907" s="402"/>
      <c r="I1907" s="406"/>
      <c r="J1907" s="403"/>
      <c r="K1907" s="404"/>
      <c r="L1907" s="400">
        <f>SUM(L1908:L1910)</f>
        <v>0</v>
      </c>
      <c r="M1907" s="401"/>
      <c r="N1907" s="402"/>
      <c r="O1907" s="402"/>
      <c r="P1907" s="382"/>
    </row>
    <row r="1908" spans="1:17" ht="18.600000000000001" customHeight="1" x14ac:dyDescent="0.25">
      <c r="A1908" s="451"/>
      <c r="B1908" s="875"/>
      <c r="C1908" s="866" t="s">
        <v>192</v>
      </c>
      <c r="D1908" s="867"/>
      <c r="E1908" s="394">
        <f t="shared" ref="E1908:E1910" si="695">F1908*G1908*H1908</f>
        <v>0</v>
      </c>
      <c r="F1908" s="395"/>
      <c r="G1908" s="395"/>
      <c r="H1908" s="394">
        <f>H1886</f>
        <v>0</v>
      </c>
      <c r="I1908" s="396">
        <f t="shared" ref="I1908:I1911" si="696">L1908-E1908</f>
        <v>0</v>
      </c>
      <c r="J1908" s="397"/>
      <c r="K1908" s="398"/>
      <c r="L1908" s="394">
        <f t="shared" ref="L1908:L1911" si="697">M1908*N1908*O1908</f>
        <v>0</v>
      </c>
      <c r="M1908" s="399"/>
      <c r="N1908" s="399"/>
      <c r="O1908" s="394">
        <f>O1886</f>
        <v>0</v>
      </c>
      <c r="P1908" s="382"/>
    </row>
    <row r="1909" spans="1:17" ht="18.600000000000001" customHeight="1" x14ac:dyDescent="0.25">
      <c r="A1909" s="451"/>
      <c r="B1909" s="875"/>
      <c r="C1909" s="866" t="s">
        <v>193</v>
      </c>
      <c r="D1909" s="867"/>
      <c r="E1909" s="394">
        <f t="shared" si="695"/>
        <v>0</v>
      </c>
      <c r="F1909" s="395"/>
      <c r="G1909" s="395"/>
      <c r="H1909" s="394">
        <f>H1886</f>
        <v>0</v>
      </c>
      <c r="I1909" s="396">
        <f t="shared" si="696"/>
        <v>0</v>
      </c>
      <c r="J1909" s="397"/>
      <c r="K1909" s="398"/>
      <c r="L1909" s="394">
        <f t="shared" si="697"/>
        <v>0</v>
      </c>
      <c r="M1909" s="399"/>
      <c r="N1909" s="399"/>
      <c r="O1909" s="394">
        <f>O1886</f>
        <v>0</v>
      </c>
      <c r="P1909" s="382"/>
    </row>
    <row r="1910" spans="1:17" ht="18.600000000000001" customHeight="1" x14ac:dyDescent="0.25">
      <c r="A1910" s="451"/>
      <c r="B1910" s="875"/>
      <c r="C1910" s="866" t="s">
        <v>179</v>
      </c>
      <c r="D1910" s="867"/>
      <c r="E1910" s="394">
        <f t="shared" si="695"/>
        <v>0</v>
      </c>
      <c r="F1910" s="395"/>
      <c r="G1910" s="395"/>
      <c r="H1910" s="394">
        <f>H1886</f>
        <v>0</v>
      </c>
      <c r="I1910" s="396">
        <f t="shared" si="696"/>
        <v>0</v>
      </c>
      <c r="J1910" s="397"/>
      <c r="K1910" s="398"/>
      <c r="L1910" s="394">
        <f t="shared" si="697"/>
        <v>0</v>
      </c>
      <c r="M1910" s="399"/>
      <c r="N1910" s="399"/>
      <c r="O1910" s="394">
        <f>O1886</f>
        <v>0</v>
      </c>
      <c r="P1910" s="382"/>
    </row>
    <row r="1911" spans="1:17" ht="18.600000000000001" customHeight="1" x14ac:dyDescent="0.25">
      <c r="A1911" s="451" t="s">
        <v>173</v>
      </c>
      <c r="B1911" s="405" t="s">
        <v>173</v>
      </c>
      <c r="C1911" s="866" t="s">
        <v>194</v>
      </c>
      <c r="D1911" s="867"/>
      <c r="E1911" s="394">
        <f>F1911*G1911*H1911</f>
        <v>0</v>
      </c>
      <c r="F1911" s="395"/>
      <c r="G1911" s="395"/>
      <c r="H1911" s="394">
        <f>H1886</f>
        <v>0</v>
      </c>
      <c r="I1911" s="396">
        <f t="shared" si="696"/>
        <v>0</v>
      </c>
      <c r="J1911" s="397"/>
      <c r="K1911" s="398"/>
      <c r="L1911" s="394">
        <f t="shared" si="697"/>
        <v>0</v>
      </c>
      <c r="M1911" s="399"/>
      <c r="N1911" s="399"/>
      <c r="O1911" s="394">
        <f>O1886</f>
        <v>0</v>
      </c>
      <c r="P1911" s="382"/>
    </row>
    <row r="1912" spans="1:17" s="415" customFormat="1" ht="18.600000000000001" customHeight="1" x14ac:dyDescent="0.25">
      <c r="B1912" s="868" t="s">
        <v>196</v>
      </c>
      <c r="C1912" s="869"/>
      <c r="D1912" s="870"/>
      <c r="E1912" s="408">
        <f>SUM(E1886,E1887,E1892,E1893,E1897,E1898,E1902,E1903,E1906,E1907,E1911)</f>
        <v>0</v>
      </c>
      <c r="F1912" s="401"/>
      <c r="G1912" s="409"/>
      <c r="H1912" s="410"/>
      <c r="I1912" s="411"/>
      <c r="J1912" s="412"/>
      <c r="K1912" s="413"/>
      <c r="L1912" s="408">
        <f>SUM(L1886,L1887,L1892,L1893,L1897,L1898,L1902,L1903,L1906,L1907,L1911)</f>
        <v>0</v>
      </c>
      <c r="M1912" s="401"/>
      <c r="N1912" s="409"/>
      <c r="O1912" s="410"/>
      <c r="P1912" s="414"/>
    </row>
    <row r="1913" spans="1:17" ht="16.8" customHeight="1" outlineLevel="1" x14ac:dyDescent="0.25">
      <c r="B1913" s="871" t="s">
        <v>264</v>
      </c>
      <c r="C1913" s="872" t="s">
        <v>201</v>
      </c>
      <c r="D1913" s="873"/>
      <c r="E1913" s="416">
        <f t="shared" ref="E1913" si="698">F1913*G1913*H1913</f>
        <v>0</v>
      </c>
      <c r="F1913" s="417"/>
      <c r="G1913" s="417"/>
      <c r="H1913" s="394">
        <f>H1886</f>
        <v>0</v>
      </c>
      <c r="I1913" s="396">
        <f t="shared" ref="I1913:I1915" si="699">L1913-E1913</f>
        <v>0</v>
      </c>
      <c r="J1913" s="397"/>
      <c r="K1913" s="398"/>
      <c r="L1913" s="394">
        <f t="shared" ref="L1913:L1915" si="700">M1913*N1913*O1913</f>
        <v>0</v>
      </c>
      <c r="M1913" s="399"/>
      <c r="N1913" s="399"/>
      <c r="O1913" s="394">
        <f>O1886</f>
        <v>0</v>
      </c>
      <c r="P1913" s="382"/>
    </row>
    <row r="1914" spans="1:17" ht="16.8" customHeight="1" outlineLevel="1" x14ac:dyDescent="0.25">
      <c r="B1914" s="871"/>
      <c r="C1914" s="872" t="s">
        <v>200</v>
      </c>
      <c r="D1914" s="873"/>
      <c r="E1914" s="416">
        <f>F1914*G1914*H1914</f>
        <v>0</v>
      </c>
      <c r="F1914" s="417">
        <v>5000</v>
      </c>
      <c r="G1914" s="417">
        <f>20*2</f>
        <v>40</v>
      </c>
      <c r="H1914" s="394">
        <f>H1886</f>
        <v>0</v>
      </c>
      <c r="I1914" s="396">
        <f t="shared" si="699"/>
        <v>0</v>
      </c>
      <c r="J1914" s="397"/>
      <c r="K1914" s="398"/>
      <c r="L1914" s="394">
        <f t="shared" si="700"/>
        <v>0</v>
      </c>
      <c r="M1914" s="399"/>
      <c r="N1914" s="399"/>
      <c r="O1914" s="394">
        <f>O1886</f>
        <v>0</v>
      </c>
      <c r="P1914" s="382"/>
    </row>
    <row r="1915" spans="1:17" ht="16.8" customHeight="1" outlineLevel="1" x14ac:dyDescent="0.25">
      <c r="B1915" s="871"/>
      <c r="C1915" s="872" t="s">
        <v>197</v>
      </c>
      <c r="D1915" s="873"/>
      <c r="E1915" s="416">
        <f t="shared" ref="E1915" si="701">F1915*G1915*H1915</f>
        <v>0</v>
      </c>
      <c r="F1915" s="417"/>
      <c r="G1915" s="417"/>
      <c r="H1915" s="394">
        <f>H1886</f>
        <v>0</v>
      </c>
      <c r="I1915" s="396">
        <f t="shared" si="699"/>
        <v>0</v>
      </c>
      <c r="J1915" s="397"/>
      <c r="K1915" s="398"/>
      <c r="L1915" s="394">
        <f t="shared" si="700"/>
        <v>0</v>
      </c>
      <c r="M1915" s="399"/>
      <c r="N1915" s="399"/>
      <c r="O1915" s="394">
        <f>O1886</f>
        <v>0</v>
      </c>
      <c r="P1915" s="382"/>
    </row>
    <row r="1916" spans="1:17" s="415" customFormat="1" ht="18.600000000000001" customHeight="1" outlineLevel="1" thickBot="1" x14ac:dyDescent="0.3">
      <c r="B1916" s="860" t="s">
        <v>265</v>
      </c>
      <c r="C1916" s="861"/>
      <c r="D1916" s="862"/>
      <c r="E1916" s="418">
        <f>SUM(E1913:E1915)</f>
        <v>0</v>
      </c>
      <c r="F1916" s="419"/>
      <c r="G1916" s="420"/>
      <c r="H1916" s="421"/>
      <c r="I1916" s="422"/>
      <c r="J1916" s="423"/>
      <c r="K1916" s="424"/>
      <c r="L1916" s="418">
        <f>SUM(L1913:L1915)</f>
        <v>0</v>
      </c>
      <c r="M1916" s="419"/>
      <c r="N1916" s="420"/>
      <c r="O1916" s="421"/>
      <c r="P1916" s="414"/>
    </row>
    <row r="1917" spans="1:17" ht="21" customHeight="1" thickBot="1" x14ac:dyDescent="0.3">
      <c r="B1917" s="863" t="s">
        <v>254</v>
      </c>
      <c r="C1917" s="864"/>
      <c r="D1917" s="865" t="s">
        <v>255</v>
      </c>
      <c r="E1917" s="857"/>
      <c r="F1917" s="857" t="s">
        <v>257</v>
      </c>
      <c r="G1917" s="857"/>
      <c r="H1917" s="857" t="s">
        <v>258</v>
      </c>
      <c r="I1917" s="857"/>
      <c r="J1917" s="857" t="s">
        <v>259</v>
      </c>
      <c r="K1917" s="857"/>
      <c r="L1917" s="858" t="s">
        <v>260</v>
      </c>
      <c r="M1917" s="858"/>
      <c r="N1917" s="858" t="s">
        <v>261</v>
      </c>
      <c r="O1917" s="859"/>
      <c r="P1917" s="382"/>
    </row>
    <row r="1918" spans="1:17" outlineLevel="1" x14ac:dyDescent="0.25">
      <c r="B1918" s="303" t="s">
        <v>266</v>
      </c>
      <c r="E1918" s="425">
        <f>(E1912-E1911)*0.05</f>
        <v>0</v>
      </c>
      <c r="F1918" s="303"/>
      <c r="G1918" s="303"/>
      <c r="H1918" s="426"/>
      <c r="L1918" s="425">
        <f>(L1912-L1911)*0.05</f>
        <v>0</v>
      </c>
      <c r="P1918" s="382"/>
    </row>
    <row r="1919" spans="1:17" outlineLevel="1" x14ac:dyDescent="0.25">
      <c r="B1919" s="303"/>
      <c r="E1919" s="427" t="str">
        <f>IF(E1911&lt;=E1918,"O.K","Review")</f>
        <v>O.K</v>
      </c>
      <c r="F1919" s="303"/>
      <c r="G1919" s="303"/>
      <c r="L1919" s="427" t="str">
        <f>IF(L1911&lt;=L1918,"O.K","Review")</f>
        <v>O.K</v>
      </c>
      <c r="P1919" s="382"/>
    </row>
    <row r="1920" spans="1:17" x14ac:dyDescent="0.25">
      <c r="B1920" s="303"/>
      <c r="E1920" s="427"/>
      <c r="F1920" s="303"/>
      <c r="G1920" s="303"/>
      <c r="L1920" s="427"/>
      <c r="P1920" s="382"/>
    </row>
    <row r="1921" spans="1:20" s="428" customFormat="1" ht="25.2" customHeight="1" outlineLevel="1" x14ac:dyDescent="0.25">
      <c r="B1921" s="429" t="str">
        <f>정부지원금!$B$29</f>
        <v>성명 :                  (서명)</v>
      </c>
      <c r="C1921" s="429"/>
      <c r="E1921" s="429" t="str">
        <f>정부지원금!$E$29</f>
        <v>성명 :                  (서명)</v>
      </c>
      <c r="F1921" s="430"/>
      <c r="H1921" s="429" t="str">
        <f>정부지원금!$G$29</f>
        <v>성명 :                  (서명)</v>
      </c>
      <c r="K1921" s="430" t="str">
        <f>정부지원금!$I$29</f>
        <v>성명 :                  (서명)</v>
      </c>
      <c r="N1921" s="430" t="str">
        <f>정부지원금!$K$29</f>
        <v>성명 :                  (서명)</v>
      </c>
      <c r="P1921" s="382"/>
    </row>
    <row r="1922" spans="1:20" s="428" customFormat="1" ht="25.5" customHeight="1" outlineLevel="1" x14ac:dyDescent="0.25">
      <c r="B1922" s="429" t="str">
        <f>정부지원금!$B$30</f>
        <v>성명 :                  (서명)</v>
      </c>
      <c r="C1922" s="429"/>
      <c r="E1922" s="429" t="str">
        <f>정부지원금!$E$30</f>
        <v>성명 :                  (서명)</v>
      </c>
      <c r="F1922" s="430"/>
      <c r="H1922" s="429" t="str">
        <f>정부지원금!$G$30</f>
        <v>성명 :                  (서명)</v>
      </c>
      <c r="K1922" s="430" t="str">
        <f>정부지원금!$I$30</f>
        <v>성명 :                  (서명)</v>
      </c>
      <c r="N1922" s="430" t="str">
        <f>정부지원금!$K$30</f>
        <v>성명 :                  (서명)</v>
      </c>
      <c r="P1922" s="382"/>
    </row>
    <row r="1924" spans="1:20" ht="43.5" customHeight="1" x14ac:dyDescent="0.25">
      <c r="B1924" s="372" t="s">
        <v>262</v>
      </c>
      <c r="C1924" s="373"/>
      <c r="D1924" s="373"/>
      <c r="E1924" s="373"/>
      <c r="F1924" s="373"/>
      <c r="G1924" s="373"/>
      <c r="H1924" s="373"/>
      <c r="I1924" s="373"/>
      <c r="J1924" s="373"/>
      <c r="K1924" s="373"/>
      <c r="L1924" s="373"/>
      <c r="M1924" s="373"/>
      <c r="N1924" s="373"/>
      <c r="O1924" s="373"/>
      <c r="P1924" s="373"/>
      <c r="Q1924" s="373"/>
      <c r="R1924" s="373"/>
    </row>
    <row r="1925" spans="1:20" ht="21.6" customHeight="1" x14ac:dyDescent="0.25">
      <c r="B1925" s="942" t="str">
        <f>INDEX('훈련비용 조정내역표'!$C$10:$C$60,MATCH(F1927,'훈련비용 조정내역표'!$B$10:$B$60,0),0)</f>
        <v>승인</v>
      </c>
      <c r="C1925" s="942"/>
      <c r="D1925" s="374"/>
      <c r="E1925" s="375"/>
      <c r="F1925" s="375"/>
      <c r="G1925" s="376"/>
      <c r="H1925" s="383" t="s">
        <v>247</v>
      </c>
      <c r="I1925" s="378">
        <f>INDEX('훈련비용 조정내역표'!$G$10:$G$60,MATCH(F1927,'훈련비용 조정내역표'!$B$10:$B$60,0),0)</f>
        <v>0</v>
      </c>
      <c r="J1925" s="383" t="s">
        <v>248</v>
      </c>
      <c r="K1925" s="605">
        <f>INT(IFERROR($J1930/($B1929*$E1929*$B1932),))</f>
        <v>0</v>
      </c>
      <c r="L1925" s="435" t="e">
        <f>K1925/$I1925</f>
        <v>#DIV/0!</v>
      </c>
      <c r="M1925" s="436" t="s">
        <v>249</v>
      </c>
      <c r="N1925" s="605">
        <f>INT(IFERROR($N1930/($D1929*$G1929*$D1932),))</f>
        <v>0</v>
      </c>
      <c r="O1925" s="435" t="e">
        <f>N1925/$I1925</f>
        <v>#DIV/0!</v>
      </c>
      <c r="P1925" s="373"/>
      <c r="Q1925" s="373"/>
      <c r="R1925" s="373"/>
    </row>
    <row r="1926" spans="1:20" ht="21.6" customHeight="1" x14ac:dyDescent="0.25">
      <c r="B1926" s="379" t="s">
        <v>229</v>
      </c>
      <c r="C1926" s="881" t="s">
        <v>230</v>
      </c>
      <c r="D1926" s="881"/>
      <c r="E1926" s="881"/>
      <c r="F1926" s="377" t="s">
        <v>231</v>
      </c>
      <c r="G1926" s="380" t="s">
        <v>233</v>
      </c>
      <c r="H1926" s="943" t="s">
        <v>250</v>
      </c>
      <c r="I1926" s="944"/>
      <c r="J1926" s="944"/>
      <c r="K1926" s="944"/>
      <c r="L1926" s="944"/>
      <c r="M1926" s="944"/>
      <c r="N1926" s="944"/>
      <c r="O1926" s="945"/>
      <c r="P1926" s="373"/>
      <c r="Q1926" s="373"/>
      <c r="R1926" s="373"/>
    </row>
    <row r="1927" spans="1:20" ht="21.6" customHeight="1" thickBot="1" x14ac:dyDescent="0.3">
      <c r="B1927" s="636" t="str">
        <f>일반사항!$E$6</f>
        <v>부산</v>
      </c>
      <c r="C1927" s="937">
        <f>일반사항!$E$7</f>
        <v>0</v>
      </c>
      <c r="D1927" s="937"/>
      <c r="E1927" s="937"/>
      <c r="F1927" s="665">
        <f>'훈련비용 조정내역표'!$B$47</f>
        <v>38</v>
      </c>
      <c r="G1927" s="381">
        <f>INDEX('훈련비용 조정내역표'!$H$10:$H$60,MATCH(F1927,'훈련비용 조정내역표'!$B$10:$B$60,0),0)</f>
        <v>0</v>
      </c>
      <c r="H1927" s="937">
        <f>INDEX('훈련비용 조정내역표'!$D$10:$D$60,MATCH(F1927,'훈련비용 조정내역표'!$B$10:$B$60,0),0)</f>
        <v>0</v>
      </c>
      <c r="I1927" s="937"/>
      <c r="J1927" s="937"/>
      <c r="K1927" s="937"/>
      <c r="L1927" s="434" t="str">
        <f>IF(E1929=G1929,"◯ 적합","◯ 변경")</f>
        <v>◯ 적합</v>
      </c>
      <c r="M1927" s="938">
        <f>INDEX('훈련비용 조정내역표'!$E$10:$E$60,MATCH(F1927,'훈련비용 조정내역표'!$B$10:$B$60,0),0)</f>
        <v>0</v>
      </c>
      <c r="N1927" s="938"/>
      <c r="O1927" s="938"/>
      <c r="P1927" s="373"/>
      <c r="Q1927" s="373"/>
      <c r="R1927" s="373"/>
    </row>
    <row r="1928" spans="1:20" ht="21.6" customHeight="1" thickTop="1" x14ac:dyDescent="0.25">
      <c r="B1928" s="939" t="s">
        <v>106</v>
      </c>
      <c r="C1928" s="939"/>
      <c r="D1928" s="939"/>
      <c r="E1928" s="939" t="s">
        <v>163</v>
      </c>
      <c r="F1928" s="939"/>
      <c r="G1928" s="940"/>
      <c r="H1928" s="941" t="s">
        <v>243</v>
      </c>
      <c r="I1928" s="939"/>
      <c r="J1928" s="939"/>
      <c r="K1928" s="939"/>
      <c r="L1928" s="939" t="s">
        <v>246</v>
      </c>
      <c r="M1928" s="939"/>
      <c r="N1928" s="939"/>
      <c r="O1928" s="939"/>
      <c r="P1928" s="373"/>
      <c r="Q1928" s="373"/>
      <c r="R1928" s="373"/>
      <c r="T1928" s="382"/>
    </row>
    <row r="1929" spans="1:20" ht="21.6" customHeight="1" x14ac:dyDescent="0.25">
      <c r="B1929" s="915">
        <f>INDEX('훈련비용 조정내역표'!$O$10:$O$60,MATCH(F1927,'훈련비용 조정내역표'!$B$10:$B$60,0),0)</f>
        <v>0</v>
      </c>
      <c r="C1929" s="917" t="str">
        <f>IF(B1929=D1929,"◯ 적합","◯ 변경")</f>
        <v>◯ 적합</v>
      </c>
      <c r="D1929" s="918">
        <f>INDEX('훈련비용 조정내역표'!$Y$10:$Y$60,MATCH(F1927,'훈련비용 조정내역표'!$B$10:$B$60,0),0)</f>
        <v>0</v>
      </c>
      <c r="E1929" s="915">
        <f>INDEX('훈련비용 조정내역표'!$N$10:$N$60,MATCH(F1927,'훈련비용 조정내역표'!$B$10:$B$60,0),0)</f>
        <v>0</v>
      </c>
      <c r="F1929" s="917" t="str">
        <f>IF(E1929=G1929,"◯ 적합","◯ 변경")</f>
        <v>◯ 적합</v>
      </c>
      <c r="G1929" s="921">
        <f>INDEX('훈련비용 조정내역표'!$X$10:$X$60,MATCH(F1927,'훈련비용 조정내역표'!$B$10:$B$60,0),0)</f>
        <v>0</v>
      </c>
      <c r="H1929" s="934" t="s">
        <v>36</v>
      </c>
      <c r="I1929" s="926"/>
      <c r="J1929" s="935">
        <f>J1930+J1931+J1932+J1933</f>
        <v>0</v>
      </c>
      <c r="K1929" s="935"/>
      <c r="L1929" s="926" t="s">
        <v>36</v>
      </c>
      <c r="M1929" s="926"/>
      <c r="N1929" s="935">
        <f>N1930+N1931+N1932+N1933</f>
        <v>0</v>
      </c>
      <c r="O1929" s="935"/>
      <c r="P1929" s="373"/>
      <c r="Q1929" s="373"/>
      <c r="R1929" s="373"/>
      <c r="T1929" s="382"/>
    </row>
    <row r="1930" spans="1:20" ht="21.6" customHeight="1" x14ac:dyDescent="0.25">
      <c r="A1930" s="371" t="str">
        <f>F1927&amp;"훈련비금액"</f>
        <v>38훈련비금액</v>
      </c>
      <c r="B1930" s="915"/>
      <c r="C1930" s="917"/>
      <c r="D1930" s="918"/>
      <c r="E1930" s="915"/>
      <c r="F1930" s="917"/>
      <c r="G1930" s="921"/>
      <c r="H1930" s="929" t="s">
        <v>263</v>
      </c>
      <c r="I1930" s="932"/>
      <c r="J1930" s="936">
        <f>E1964</f>
        <v>0</v>
      </c>
      <c r="K1930" s="936"/>
      <c r="L1930" s="932" t="s">
        <v>263</v>
      </c>
      <c r="M1930" s="932"/>
      <c r="N1930" s="936">
        <f>L1964</f>
        <v>0</v>
      </c>
      <c r="O1930" s="936"/>
      <c r="P1930" s="373"/>
      <c r="Q1930" s="373"/>
      <c r="R1930" s="373"/>
      <c r="T1930" s="382"/>
    </row>
    <row r="1931" spans="1:20" ht="21.6" customHeight="1" x14ac:dyDescent="0.25">
      <c r="A1931" s="371" t="str">
        <f>F1927&amp;"숙식비"</f>
        <v>38숙식비</v>
      </c>
      <c r="B1931" s="926" t="s">
        <v>236</v>
      </c>
      <c r="C1931" s="926"/>
      <c r="D1931" s="926"/>
      <c r="E1931" s="926" t="s">
        <v>237</v>
      </c>
      <c r="F1931" s="926"/>
      <c r="G1931" s="927"/>
      <c r="H1931" s="928" t="s">
        <v>342</v>
      </c>
      <c r="I1931" s="384" t="s">
        <v>244</v>
      </c>
      <c r="J1931" s="923">
        <f>E1965</f>
        <v>0</v>
      </c>
      <c r="K1931" s="923"/>
      <c r="L1931" s="931" t="s">
        <v>342</v>
      </c>
      <c r="M1931" s="384" t="s">
        <v>244</v>
      </c>
      <c r="N1931" s="914">
        <f>L1965</f>
        <v>0</v>
      </c>
      <c r="O1931" s="914"/>
      <c r="P1931" s="373"/>
      <c r="Q1931" s="373"/>
      <c r="R1931" s="373"/>
      <c r="T1931" s="382"/>
    </row>
    <row r="1932" spans="1:20" ht="21.6" customHeight="1" x14ac:dyDescent="0.25">
      <c r="A1932" s="371" t="str">
        <f>F1927&amp;"식비"</f>
        <v>38식비</v>
      </c>
      <c r="B1932" s="915">
        <f>INDEX('훈련비용 조정내역표'!$M$10:$M$60,MATCH(F1927,'훈련비용 조정내역표'!$B$10:$B$60,0),0)</f>
        <v>0</v>
      </c>
      <c r="C1932" s="917" t="str">
        <f>IF(B1932=D1932,"◯ 적합","◯ 변경")</f>
        <v>◯ 적합</v>
      </c>
      <c r="D1932" s="918">
        <f>INDEX('훈련비용 조정내역표'!$W$10:$W$60,MATCH(F1927,'훈련비용 조정내역표'!$B$10:$B$60,0),0)</f>
        <v>0</v>
      </c>
      <c r="E1932" s="920">
        <f>INDEX('훈련비용 조정내역표'!$J$10:$J$60,MATCH(F1927,'훈련비용 조정내역표'!$B$10:$B$60,0),0)</f>
        <v>0</v>
      </c>
      <c r="F1932" s="917" t="str">
        <f>IF(E1932=G1932,"◯ 적합","◯ 변경")</f>
        <v>◯ 적합</v>
      </c>
      <c r="G1932" s="921">
        <f>INDEX('훈련비용 조정내역표'!$K$10:$K$60,MATCH(F1927,'훈련비용 조정내역표'!$B$10:$B$60,0),0)</f>
        <v>0</v>
      </c>
      <c r="H1932" s="929"/>
      <c r="I1932" s="384" t="s">
        <v>199</v>
      </c>
      <c r="J1932" s="923">
        <f>E1966</f>
        <v>0</v>
      </c>
      <c r="K1932" s="923"/>
      <c r="L1932" s="932"/>
      <c r="M1932" s="384" t="s">
        <v>199</v>
      </c>
      <c r="N1932" s="914">
        <f>L1966</f>
        <v>0</v>
      </c>
      <c r="O1932" s="914"/>
      <c r="P1932" s="373"/>
      <c r="Q1932" s="373"/>
      <c r="R1932" s="373"/>
      <c r="T1932" s="382"/>
    </row>
    <row r="1933" spans="1:20" ht="21.6" customHeight="1" thickBot="1" x14ac:dyDescent="0.3">
      <c r="A1933" s="371" t="str">
        <f>F1927&amp;"수당 등"</f>
        <v>38수당 등</v>
      </c>
      <c r="B1933" s="916"/>
      <c r="C1933" s="917"/>
      <c r="D1933" s="919"/>
      <c r="E1933" s="916"/>
      <c r="F1933" s="917"/>
      <c r="G1933" s="922"/>
      <c r="H1933" s="930"/>
      <c r="I1933" s="385" t="s">
        <v>245</v>
      </c>
      <c r="J1933" s="924">
        <f>E1967</f>
        <v>0</v>
      </c>
      <c r="K1933" s="924"/>
      <c r="L1933" s="933"/>
      <c r="M1933" s="385" t="s">
        <v>245</v>
      </c>
      <c r="N1933" s="925">
        <f>L1967</f>
        <v>0</v>
      </c>
      <c r="O1933" s="925"/>
      <c r="P1933" s="373"/>
      <c r="Q1933" s="373"/>
      <c r="R1933" s="373"/>
      <c r="T1933" s="382"/>
    </row>
    <row r="1934" spans="1:20" ht="21.6" customHeight="1" thickTop="1" thickBot="1" x14ac:dyDescent="0.3">
      <c r="B1934" s="883" t="s">
        <v>238</v>
      </c>
      <c r="C1934" s="883"/>
      <c r="D1934" s="386">
        <f>INDEX('훈련비용 조정내역표'!$L$10:$L$60,MATCH(F1927,'훈련비용 조정내역표'!$B$10:$B$60,0),0)</f>
        <v>0</v>
      </c>
      <c r="E1934" s="883" t="s">
        <v>239</v>
      </c>
      <c r="F1934" s="883"/>
      <c r="G1934" s="387">
        <f>INDEX('훈련비용 조정내역표'!$V$10:$V$60,MATCH(F1927,'훈련비용 조정내역표'!$B$10:$B$60,0),0)</f>
        <v>0</v>
      </c>
      <c r="H1934" s="884" t="s">
        <v>240</v>
      </c>
      <c r="I1934" s="884"/>
      <c r="J1934" s="388" t="s">
        <v>241</v>
      </c>
      <c r="K1934" s="389"/>
      <c r="L1934" s="388" t="s">
        <v>242</v>
      </c>
      <c r="M1934" s="390"/>
      <c r="N1934" s="885"/>
      <c r="O1934" s="885"/>
      <c r="P1934" s="373"/>
      <c r="Q1934" s="373"/>
      <c r="R1934" s="373"/>
      <c r="T1934" s="382"/>
    </row>
    <row r="1935" spans="1:20" ht="21.6" customHeight="1" thickTop="1" x14ac:dyDescent="0.25">
      <c r="B1935" s="886" t="s">
        <v>174</v>
      </c>
      <c r="C1935" s="889" t="s">
        <v>175</v>
      </c>
      <c r="D1935" s="890"/>
      <c r="E1935" s="895" t="s">
        <v>251</v>
      </c>
      <c r="F1935" s="896"/>
      <c r="G1935" s="896"/>
      <c r="H1935" s="896"/>
      <c r="I1935" s="897" t="s">
        <v>252</v>
      </c>
      <c r="J1935" s="898"/>
      <c r="K1935" s="899"/>
      <c r="L1935" s="906" t="s">
        <v>253</v>
      </c>
      <c r="M1935" s="907"/>
      <c r="N1935" s="907"/>
      <c r="O1935" s="908"/>
      <c r="P1935" s="382"/>
    </row>
    <row r="1936" spans="1:20" ht="21.6" customHeight="1" x14ac:dyDescent="0.25">
      <c r="B1936" s="887"/>
      <c r="C1936" s="891"/>
      <c r="D1936" s="892"/>
      <c r="E1936" s="909" t="s">
        <v>176</v>
      </c>
      <c r="F1936" s="911" t="s">
        <v>177</v>
      </c>
      <c r="G1936" s="912"/>
      <c r="H1936" s="912"/>
      <c r="I1936" s="900"/>
      <c r="J1936" s="901"/>
      <c r="K1936" s="902"/>
      <c r="L1936" s="909" t="s">
        <v>176</v>
      </c>
      <c r="M1936" s="911" t="s">
        <v>177</v>
      </c>
      <c r="N1936" s="912"/>
      <c r="O1936" s="913"/>
      <c r="P1936" s="382"/>
    </row>
    <row r="1937" spans="1:16" ht="21.6" customHeight="1" x14ac:dyDescent="0.25">
      <c r="B1937" s="888"/>
      <c r="C1937" s="893"/>
      <c r="D1937" s="894"/>
      <c r="E1937" s="910"/>
      <c r="F1937" s="392" t="s">
        <v>134</v>
      </c>
      <c r="G1937" s="392" t="s">
        <v>195</v>
      </c>
      <c r="H1937" s="391" t="s">
        <v>136</v>
      </c>
      <c r="I1937" s="903"/>
      <c r="J1937" s="904"/>
      <c r="K1937" s="905"/>
      <c r="L1937" s="910"/>
      <c r="M1937" s="392" t="s">
        <v>134</v>
      </c>
      <c r="N1937" s="392" t="s">
        <v>195</v>
      </c>
      <c r="O1937" s="392" t="s">
        <v>136</v>
      </c>
      <c r="P1937" s="382"/>
    </row>
    <row r="1938" spans="1:16" ht="18.600000000000001" customHeight="1" x14ac:dyDescent="0.25">
      <c r="A1938" s="451" t="s">
        <v>114</v>
      </c>
      <c r="B1938" s="393" t="s">
        <v>114</v>
      </c>
      <c r="C1938" s="880" t="s">
        <v>180</v>
      </c>
      <c r="D1938" s="878"/>
      <c r="E1938" s="394">
        <f>F1938*G1938*H1938</f>
        <v>0</v>
      </c>
      <c r="F1938" s="395"/>
      <c r="G1938" s="395"/>
      <c r="H1938" s="394">
        <f>B1929</f>
        <v>0</v>
      </c>
      <c r="I1938" s="396">
        <f>L1938-E1938</f>
        <v>0</v>
      </c>
      <c r="J1938" s="397"/>
      <c r="K1938" s="398"/>
      <c r="L1938" s="394">
        <f>M1938*N1938*O1938</f>
        <v>0</v>
      </c>
      <c r="M1938" s="399"/>
      <c r="N1938" s="399"/>
      <c r="O1938" s="394">
        <f>D1929</f>
        <v>0</v>
      </c>
      <c r="P1938" s="382"/>
    </row>
    <row r="1939" spans="1:16" ht="18.600000000000001" customHeight="1" x14ac:dyDescent="0.25">
      <c r="A1939" s="451" t="s">
        <v>164</v>
      </c>
      <c r="B1939" s="881" t="s">
        <v>164</v>
      </c>
      <c r="C1939" s="876" t="s">
        <v>178</v>
      </c>
      <c r="D1939" s="877"/>
      <c r="E1939" s="400">
        <f>SUM(E1940:E1943)</f>
        <v>0</v>
      </c>
      <c r="F1939" s="401"/>
      <c r="G1939" s="402"/>
      <c r="H1939" s="402"/>
      <c r="I1939" s="396"/>
      <c r="J1939" s="403"/>
      <c r="K1939" s="404"/>
      <c r="L1939" s="400">
        <f>SUM(L1940:L1943)</f>
        <v>0</v>
      </c>
      <c r="M1939" s="401"/>
      <c r="N1939" s="402"/>
      <c r="O1939" s="402"/>
      <c r="P1939" s="382"/>
    </row>
    <row r="1940" spans="1:16" ht="18.600000000000001" customHeight="1" x14ac:dyDescent="0.25">
      <c r="A1940" s="451"/>
      <c r="B1940" s="881"/>
      <c r="C1940" s="874" t="s">
        <v>181</v>
      </c>
      <c r="D1940" s="882"/>
      <c r="E1940" s="394">
        <f t="shared" ref="E1940:E1943" si="702">F1940*G1940*H1940</f>
        <v>0</v>
      </c>
      <c r="F1940" s="395"/>
      <c r="G1940" s="395"/>
      <c r="H1940" s="394">
        <f>H1938</f>
        <v>0</v>
      </c>
      <c r="I1940" s="396">
        <f t="shared" ref="I1940:I1944" si="703">L1940-E1940</f>
        <v>0</v>
      </c>
      <c r="J1940" s="397"/>
      <c r="K1940" s="398"/>
      <c r="L1940" s="394">
        <f t="shared" ref="L1940:L1944" si="704">M1940*N1940*O1940</f>
        <v>0</v>
      </c>
      <c r="M1940" s="399"/>
      <c r="N1940" s="399"/>
      <c r="O1940" s="394">
        <f>O1938</f>
        <v>0</v>
      </c>
      <c r="P1940" s="382"/>
    </row>
    <row r="1941" spans="1:16" ht="18.600000000000001" customHeight="1" x14ac:dyDescent="0.25">
      <c r="A1941" s="451"/>
      <c r="B1941" s="881"/>
      <c r="C1941" s="874" t="s">
        <v>181</v>
      </c>
      <c r="D1941" s="882"/>
      <c r="E1941" s="394">
        <f t="shared" si="702"/>
        <v>0</v>
      </c>
      <c r="F1941" s="395"/>
      <c r="G1941" s="395"/>
      <c r="H1941" s="394">
        <f>H1938</f>
        <v>0</v>
      </c>
      <c r="I1941" s="396">
        <f t="shared" si="703"/>
        <v>0</v>
      </c>
      <c r="J1941" s="397"/>
      <c r="K1941" s="398"/>
      <c r="L1941" s="394">
        <f t="shared" si="704"/>
        <v>0</v>
      </c>
      <c r="M1941" s="399"/>
      <c r="N1941" s="399"/>
      <c r="O1941" s="394">
        <f>O1938</f>
        <v>0</v>
      </c>
      <c r="P1941" s="382"/>
    </row>
    <row r="1942" spans="1:16" ht="18.600000000000001" customHeight="1" x14ac:dyDescent="0.25">
      <c r="A1942" s="451"/>
      <c r="B1942" s="881"/>
      <c r="C1942" s="874" t="s">
        <v>182</v>
      </c>
      <c r="D1942" s="867"/>
      <c r="E1942" s="394">
        <f t="shared" si="702"/>
        <v>0</v>
      </c>
      <c r="F1942" s="395"/>
      <c r="G1942" s="395"/>
      <c r="H1942" s="394">
        <f>H1938</f>
        <v>0</v>
      </c>
      <c r="I1942" s="396">
        <f t="shared" si="703"/>
        <v>0</v>
      </c>
      <c r="J1942" s="397"/>
      <c r="K1942" s="398"/>
      <c r="L1942" s="394">
        <f t="shared" si="704"/>
        <v>0</v>
      </c>
      <c r="M1942" s="399"/>
      <c r="N1942" s="399"/>
      <c r="O1942" s="394">
        <f>O1938</f>
        <v>0</v>
      </c>
      <c r="P1942" s="382"/>
    </row>
    <row r="1943" spans="1:16" ht="18.600000000000001" customHeight="1" x14ac:dyDescent="0.25">
      <c r="A1943" s="451"/>
      <c r="B1943" s="881"/>
      <c r="C1943" s="874" t="s">
        <v>182</v>
      </c>
      <c r="D1943" s="867"/>
      <c r="E1943" s="394">
        <f t="shared" si="702"/>
        <v>0</v>
      </c>
      <c r="F1943" s="395"/>
      <c r="G1943" s="395"/>
      <c r="H1943" s="394">
        <f>H1938</f>
        <v>0</v>
      </c>
      <c r="I1943" s="396">
        <f t="shared" si="703"/>
        <v>0</v>
      </c>
      <c r="J1943" s="397"/>
      <c r="K1943" s="398"/>
      <c r="L1943" s="394">
        <f t="shared" si="704"/>
        <v>0</v>
      </c>
      <c r="M1943" s="399"/>
      <c r="N1943" s="399"/>
      <c r="O1943" s="394">
        <f>O1938</f>
        <v>0</v>
      </c>
      <c r="P1943" s="382"/>
    </row>
    <row r="1944" spans="1:16" ht="18.600000000000001" customHeight="1" x14ac:dyDescent="0.25">
      <c r="A1944" s="451" t="s">
        <v>165</v>
      </c>
      <c r="B1944" s="405" t="s">
        <v>165</v>
      </c>
      <c r="C1944" s="874" t="s">
        <v>183</v>
      </c>
      <c r="D1944" s="867"/>
      <c r="E1944" s="394">
        <f>F1944*G1944*H1944</f>
        <v>0</v>
      </c>
      <c r="F1944" s="395"/>
      <c r="G1944" s="395"/>
      <c r="H1944" s="394">
        <f>H1938</f>
        <v>0</v>
      </c>
      <c r="I1944" s="396">
        <f t="shared" si="703"/>
        <v>0</v>
      </c>
      <c r="J1944" s="397"/>
      <c r="K1944" s="398"/>
      <c r="L1944" s="394">
        <f t="shared" si="704"/>
        <v>0</v>
      </c>
      <c r="M1944" s="399"/>
      <c r="N1944" s="399"/>
      <c r="O1944" s="394">
        <f>O1938</f>
        <v>0</v>
      </c>
      <c r="P1944" s="382"/>
    </row>
    <row r="1945" spans="1:16" ht="18.600000000000001" customHeight="1" x14ac:dyDescent="0.25">
      <c r="A1945" s="451" t="s">
        <v>166</v>
      </c>
      <c r="B1945" s="875" t="s">
        <v>166</v>
      </c>
      <c r="C1945" s="876" t="s">
        <v>178</v>
      </c>
      <c r="D1945" s="877"/>
      <c r="E1945" s="400">
        <f>SUM(E1946:E1948)</f>
        <v>0</v>
      </c>
      <c r="F1945" s="401"/>
      <c r="G1945" s="402"/>
      <c r="H1945" s="402"/>
      <c r="I1945" s="406"/>
      <c r="J1945" s="403"/>
      <c r="K1945" s="404"/>
      <c r="L1945" s="400">
        <f>SUM(L1946:L1948)</f>
        <v>0</v>
      </c>
      <c r="M1945" s="401"/>
      <c r="N1945" s="402"/>
      <c r="O1945" s="402"/>
      <c r="P1945" s="382"/>
    </row>
    <row r="1946" spans="1:16" ht="18.600000000000001" customHeight="1" x14ac:dyDescent="0.25">
      <c r="A1946" s="451"/>
      <c r="B1946" s="879"/>
      <c r="C1946" s="866" t="s">
        <v>184</v>
      </c>
      <c r="D1946" s="867"/>
      <c r="E1946" s="394">
        <f>F1946*G1946*H1946</f>
        <v>0</v>
      </c>
      <c r="F1946" s="395"/>
      <c r="G1946" s="395"/>
      <c r="H1946" s="394">
        <f>H1938</f>
        <v>0</v>
      </c>
      <c r="I1946" s="396">
        <f t="shared" ref="I1946:I1949" si="705">L1946-E1946</f>
        <v>0</v>
      </c>
      <c r="J1946" s="397"/>
      <c r="K1946" s="398"/>
      <c r="L1946" s="394">
        <f t="shared" ref="L1946:L1949" si="706">M1946*N1946*O1946</f>
        <v>0</v>
      </c>
      <c r="M1946" s="399"/>
      <c r="N1946" s="399"/>
      <c r="O1946" s="394">
        <f>O1938</f>
        <v>0</v>
      </c>
      <c r="P1946" s="382"/>
    </row>
    <row r="1947" spans="1:16" ht="18.600000000000001" customHeight="1" x14ac:dyDescent="0.25">
      <c r="A1947" s="451"/>
      <c r="B1947" s="879"/>
      <c r="C1947" s="866" t="s">
        <v>185</v>
      </c>
      <c r="D1947" s="867"/>
      <c r="E1947" s="394">
        <f t="shared" ref="E1947:E1948" si="707">F1947*G1947*H1947</f>
        <v>0</v>
      </c>
      <c r="F1947" s="395"/>
      <c r="G1947" s="395"/>
      <c r="H1947" s="394">
        <f>H1938</f>
        <v>0</v>
      </c>
      <c r="I1947" s="396">
        <f t="shared" si="705"/>
        <v>0</v>
      </c>
      <c r="J1947" s="397"/>
      <c r="K1947" s="398"/>
      <c r="L1947" s="394">
        <f t="shared" si="706"/>
        <v>0</v>
      </c>
      <c r="M1947" s="399"/>
      <c r="N1947" s="399"/>
      <c r="O1947" s="394">
        <f>O1938</f>
        <v>0</v>
      </c>
      <c r="P1947" s="382"/>
    </row>
    <row r="1948" spans="1:16" ht="18.600000000000001" customHeight="1" x14ac:dyDescent="0.25">
      <c r="A1948" s="451"/>
      <c r="B1948" s="879"/>
      <c r="C1948" s="866" t="s">
        <v>179</v>
      </c>
      <c r="D1948" s="867"/>
      <c r="E1948" s="394">
        <f t="shared" si="707"/>
        <v>0</v>
      </c>
      <c r="F1948" s="395"/>
      <c r="G1948" s="395"/>
      <c r="H1948" s="394">
        <f>H1938</f>
        <v>0</v>
      </c>
      <c r="I1948" s="396">
        <f t="shared" si="705"/>
        <v>0</v>
      </c>
      <c r="J1948" s="397"/>
      <c r="K1948" s="398"/>
      <c r="L1948" s="394">
        <f t="shared" si="706"/>
        <v>0</v>
      </c>
      <c r="M1948" s="399"/>
      <c r="N1948" s="399"/>
      <c r="O1948" s="394">
        <f>O1938</f>
        <v>0</v>
      </c>
      <c r="P1948" s="382"/>
    </row>
    <row r="1949" spans="1:16" ht="18.600000000000001" customHeight="1" x14ac:dyDescent="0.25">
      <c r="A1949" s="451" t="s">
        <v>167</v>
      </c>
      <c r="B1949" s="407" t="s">
        <v>167</v>
      </c>
      <c r="C1949" s="874" t="s">
        <v>186</v>
      </c>
      <c r="D1949" s="867"/>
      <c r="E1949" s="394">
        <f>F1949*G1949*H1949</f>
        <v>0</v>
      </c>
      <c r="F1949" s="395"/>
      <c r="G1949" s="395"/>
      <c r="H1949" s="394">
        <f>H1938</f>
        <v>0</v>
      </c>
      <c r="I1949" s="396">
        <f t="shared" si="705"/>
        <v>0</v>
      </c>
      <c r="J1949" s="397"/>
      <c r="K1949" s="398"/>
      <c r="L1949" s="394">
        <f t="shared" si="706"/>
        <v>0</v>
      </c>
      <c r="M1949" s="399"/>
      <c r="N1949" s="399"/>
      <c r="O1949" s="394">
        <f>O1938</f>
        <v>0</v>
      </c>
      <c r="P1949" s="382"/>
    </row>
    <row r="1950" spans="1:16" ht="18.600000000000001" customHeight="1" x14ac:dyDescent="0.25">
      <c r="A1950" s="451" t="s">
        <v>168</v>
      </c>
      <c r="B1950" s="875" t="s">
        <v>168</v>
      </c>
      <c r="C1950" s="876" t="s">
        <v>178</v>
      </c>
      <c r="D1950" s="877"/>
      <c r="E1950" s="400">
        <f>SUM(E1951:E1953)</f>
        <v>0</v>
      </c>
      <c r="F1950" s="401"/>
      <c r="G1950" s="402"/>
      <c r="H1950" s="402"/>
      <c r="I1950" s="406"/>
      <c r="J1950" s="403"/>
      <c r="K1950" s="404"/>
      <c r="L1950" s="400">
        <f>SUM(L1951:L1953)</f>
        <v>0</v>
      </c>
      <c r="M1950" s="401"/>
      <c r="N1950" s="402"/>
      <c r="O1950" s="402"/>
      <c r="P1950" s="382"/>
    </row>
    <row r="1951" spans="1:16" ht="18.600000000000001" customHeight="1" x14ac:dyDescent="0.25">
      <c r="A1951" s="451"/>
      <c r="B1951" s="875"/>
      <c r="C1951" s="866" t="s">
        <v>187</v>
      </c>
      <c r="D1951" s="867"/>
      <c r="E1951" s="394">
        <f t="shared" ref="E1951:E1953" si="708">F1951*G1951*H1951</f>
        <v>0</v>
      </c>
      <c r="F1951" s="395"/>
      <c r="G1951" s="395"/>
      <c r="H1951" s="394">
        <f>H1938</f>
        <v>0</v>
      </c>
      <c r="I1951" s="396">
        <f t="shared" ref="I1951:I1954" si="709">L1951-E1951</f>
        <v>0</v>
      </c>
      <c r="J1951" s="397"/>
      <c r="K1951" s="398"/>
      <c r="L1951" s="394">
        <f t="shared" ref="L1951:L1954" si="710">M1951*N1951*O1951</f>
        <v>0</v>
      </c>
      <c r="M1951" s="399"/>
      <c r="N1951" s="399"/>
      <c r="O1951" s="394">
        <f>O1938</f>
        <v>0</v>
      </c>
      <c r="P1951" s="382"/>
    </row>
    <row r="1952" spans="1:16" ht="18.600000000000001" customHeight="1" x14ac:dyDescent="0.25">
      <c r="A1952" s="451"/>
      <c r="B1952" s="875"/>
      <c r="C1952" s="866" t="s">
        <v>188</v>
      </c>
      <c r="D1952" s="867"/>
      <c r="E1952" s="394">
        <f t="shared" si="708"/>
        <v>0</v>
      </c>
      <c r="F1952" s="395"/>
      <c r="G1952" s="395"/>
      <c r="H1952" s="394">
        <f>H1938</f>
        <v>0</v>
      </c>
      <c r="I1952" s="396">
        <f t="shared" si="709"/>
        <v>0</v>
      </c>
      <c r="J1952" s="397"/>
      <c r="K1952" s="398"/>
      <c r="L1952" s="394">
        <f t="shared" si="710"/>
        <v>0</v>
      </c>
      <c r="M1952" s="399"/>
      <c r="N1952" s="399"/>
      <c r="O1952" s="394">
        <f>O1938</f>
        <v>0</v>
      </c>
      <c r="P1952" s="382"/>
    </row>
    <row r="1953" spans="1:17" ht="18.600000000000001" customHeight="1" x14ac:dyDescent="0.25">
      <c r="A1953" s="451"/>
      <c r="B1953" s="875"/>
      <c r="C1953" s="866" t="s">
        <v>179</v>
      </c>
      <c r="D1953" s="867"/>
      <c r="E1953" s="394">
        <f t="shared" si="708"/>
        <v>0</v>
      </c>
      <c r="F1953" s="395"/>
      <c r="G1953" s="395"/>
      <c r="H1953" s="394">
        <f>H1938</f>
        <v>0</v>
      </c>
      <c r="I1953" s="396">
        <f t="shared" si="709"/>
        <v>0</v>
      </c>
      <c r="J1953" s="397"/>
      <c r="K1953" s="398"/>
      <c r="L1953" s="394">
        <f t="shared" si="710"/>
        <v>0</v>
      </c>
      <c r="M1953" s="399"/>
      <c r="N1953" s="399"/>
      <c r="O1953" s="394">
        <f>O1938</f>
        <v>0</v>
      </c>
      <c r="P1953" s="382"/>
    </row>
    <row r="1954" spans="1:17" ht="18.600000000000001" customHeight="1" x14ac:dyDescent="0.25">
      <c r="A1954" s="451" t="s">
        <v>169</v>
      </c>
      <c r="B1954" s="405" t="s">
        <v>169</v>
      </c>
      <c r="C1954" s="874" t="s">
        <v>189</v>
      </c>
      <c r="D1954" s="867"/>
      <c r="E1954" s="394">
        <f>F1954*G1954*H1954</f>
        <v>0</v>
      </c>
      <c r="F1954" s="395"/>
      <c r="G1954" s="395"/>
      <c r="H1954" s="394">
        <f>H1938</f>
        <v>0</v>
      </c>
      <c r="I1954" s="396">
        <f t="shared" si="709"/>
        <v>0</v>
      </c>
      <c r="J1954" s="397"/>
      <c r="K1954" s="398"/>
      <c r="L1954" s="394">
        <f t="shared" si="710"/>
        <v>0</v>
      </c>
      <c r="M1954" s="399"/>
      <c r="N1954" s="399"/>
      <c r="O1954" s="394">
        <f>O1938</f>
        <v>0</v>
      </c>
      <c r="P1954" s="382"/>
    </row>
    <row r="1955" spans="1:17" ht="18.600000000000001" customHeight="1" x14ac:dyDescent="0.25">
      <c r="A1955" s="451" t="s">
        <v>170</v>
      </c>
      <c r="B1955" s="875" t="s">
        <v>170</v>
      </c>
      <c r="C1955" s="876" t="s">
        <v>178</v>
      </c>
      <c r="D1955" s="877"/>
      <c r="E1955" s="400">
        <f>SUM(E1956:E1957)</f>
        <v>0</v>
      </c>
      <c r="F1955" s="401"/>
      <c r="G1955" s="402"/>
      <c r="H1955" s="402"/>
      <c r="I1955" s="406"/>
      <c r="J1955" s="403"/>
      <c r="K1955" s="404"/>
      <c r="L1955" s="400">
        <f>SUM(L1956:L1957)</f>
        <v>0</v>
      </c>
      <c r="M1955" s="401"/>
      <c r="N1955" s="402"/>
      <c r="O1955" s="402"/>
      <c r="P1955" s="382"/>
    </row>
    <row r="1956" spans="1:17" ht="18.600000000000001" customHeight="1" x14ac:dyDescent="0.25">
      <c r="A1956" s="451"/>
      <c r="B1956" s="878"/>
      <c r="C1956" s="874" t="s">
        <v>170</v>
      </c>
      <c r="D1956" s="867"/>
      <c r="E1956" s="394">
        <f t="shared" ref="E1956" si="711">F1956*G1956*H1956</f>
        <v>0</v>
      </c>
      <c r="F1956" s="395"/>
      <c r="G1956" s="395"/>
      <c r="H1956" s="394">
        <f>H1938</f>
        <v>0</v>
      </c>
      <c r="I1956" s="396">
        <f t="shared" ref="I1956:I1958" si="712">L1956-E1956</f>
        <v>0</v>
      </c>
      <c r="J1956" s="397"/>
      <c r="K1956" s="398"/>
      <c r="L1956" s="394">
        <f t="shared" ref="L1956:L1958" si="713">M1956*N1956*O1956</f>
        <v>0</v>
      </c>
      <c r="M1956" s="399"/>
      <c r="N1956" s="399"/>
      <c r="O1956" s="394">
        <f>O1938</f>
        <v>0</v>
      </c>
      <c r="P1956" s="382"/>
    </row>
    <row r="1957" spans="1:17" ht="18.600000000000001" customHeight="1" x14ac:dyDescent="0.25">
      <c r="A1957" s="451"/>
      <c r="B1957" s="878"/>
      <c r="C1957" s="874" t="s">
        <v>190</v>
      </c>
      <c r="D1957" s="867"/>
      <c r="E1957" s="394">
        <f>F1957*G1957*H1957</f>
        <v>0</v>
      </c>
      <c r="F1957" s="395"/>
      <c r="G1957" s="395"/>
      <c r="H1957" s="394">
        <f>H1938</f>
        <v>0</v>
      </c>
      <c r="I1957" s="396">
        <f t="shared" si="712"/>
        <v>0</v>
      </c>
      <c r="J1957" s="397"/>
      <c r="K1957" s="398"/>
      <c r="L1957" s="394">
        <f t="shared" si="713"/>
        <v>0</v>
      </c>
      <c r="M1957" s="399"/>
      <c r="N1957" s="399"/>
      <c r="O1957" s="394">
        <f>O1938</f>
        <v>0</v>
      </c>
      <c r="P1957" s="382"/>
    </row>
    <row r="1958" spans="1:17" ht="18.600000000000001" customHeight="1" x14ac:dyDescent="0.25">
      <c r="A1958" s="451" t="s">
        <v>171</v>
      </c>
      <c r="B1958" s="405" t="s">
        <v>171</v>
      </c>
      <c r="C1958" s="874" t="s">
        <v>191</v>
      </c>
      <c r="D1958" s="867"/>
      <c r="E1958" s="394">
        <f>F1958*G1958*H1958</f>
        <v>0</v>
      </c>
      <c r="F1958" s="395"/>
      <c r="G1958" s="395"/>
      <c r="H1958" s="394">
        <f>H1938</f>
        <v>0</v>
      </c>
      <c r="I1958" s="396">
        <f t="shared" si="712"/>
        <v>0</v>
      </c>
      <c r="J1958" s="397"/>
      <c r="K1958" s="398"/>
      <c r="L1958" s="394">
        <f t="shared" si="713"/>
        <v>0</v>
      </c>
      <c r="M1958" s="399"/>
      <c r="N1958" s="399"/>
      <c r="O1958" s="394">
        <f>O1938</f>
        <v>0</v>
      </c>
      <c r="P1958" s="382"/>
      <c r="Q1958" s="371" t="s">
        <v>256</v>
      </c>
    </row>
    <row r="1959" spans="1:17" ht="18.600000000000001" customHeight="1" x14ac:dyDescent="0.25">
      <c r="A1959" s="451" t="s">
        <v>172</v>
      </c>
      <c r="B1959" s="875" t="s">
        <v>172</v>
      </c>
      <c r="C1959" s="876" t="s">
        <v>178</v>
      </c>
      <c r="D1959" s="877"/>
      <c r="E1959" s="400">
        <f>SUM(E1960:E1962)</f>
        <v>0</v>
      </c>
      <c r="F1959" s="401"/>
      <c r="G1959" s="402"/>
      <c r="H1959" s="402"/>
      <c r="I1959" s="406"/>
      <c r="J1959" s="403"/>
      <c r="K1959" s="404"/>
      <c r="L1959" s="400">
        <f>SUM(L1960:L1962)</f>
        <v>0</v>
      </c>
      <c r="M1959" s="401"/>
      <c r="N1959" s="402"/>
      <c r="O1959" s="402"/>
      <c r="P1959" s="382"/>
    </row>
    <row r="1960" spans="1:17" ht="18.600000000000001" customHeight="1" x14ac:dyDescent="0.25">
      <c r="A1960" s="451"/>
      <c r="B1960" s="875"/>
      <c r="C1960" s="866" t="s">
        <v>192</v>
      </c>
      <c r="D1960" s="867"/>
      <c r="E1960" s="394">
        <f t="shared" ref="E1960:E1962" si="714">F1960*G1960*H1960</f>
        <v>0</v>
      </c>
      <c r="F1960" s="395"/>
      <c r="G1960" s="395"/>
      <c r="H1960" s="394">
        <f>H1938</f>
        <v>0</v>
      </c>
      <c r="I1960" s="396">
        <f t="shared" ref="I1960:I1963" si="715">L1960-E1960</f>
        <v>0</v>
      </c>
      <c r="J1960" s="397"/>
      <c r="K1960" s="398"/>
      <c r="L1960" s="394">
        <f t="shared" ref="L1960:L1963" si="716">M1960*N1960*O1960</f>
        <v>0</v>
      </c>
      <c r="M1960" s="399"/>
      <c r="N1960" s="399"/>
      <c r="O1960" s="394">
        <f>O1938</f>
        <v>0</v>
      </c>
      <c r="P1960" s="382"/>
    </row>
    <row r="1961" spans="1:17" ht="18.600000000000001" customHeight="1" x14ac:dyDescent="0.25">
      <c r="A1961" s="451"/>
      <c r="B1961" s="875"/>
      <c r="C1961" s="866" t="s">
        <v>193</v>
      </c>
      <c r="D1961" s="867"/>
      <c r="E1961" s="394">
        <f t="shared" si="714"/>
        <v>0</v>
      </c>
      <c r="F1961" s="395"/>
      <c r="G1961" s="395"/>
      <c r="H1961" s="394">
        <f>H1938</f>
        <v>0</v>
      </c>
      <c r="I1961" s="396">
        <f t="shared" si="715"/>
        <v>0</v>
      </c>
      <c r="J1961" s="397"/>
      <c r="K1961" s="398"/>
      <c r="L1961" s="394">
        <f t="shared" si="716"/>
        <v>0</v>
      </c>
      <c r="M1961" s="399"/>
      <c r="N1961" s="399"/>
      <c r="O1961" s="394">
        <f>O1938</f>
        <v>0</v>
      </c>
      <c r="P1961" s="382"/>
    </row>
    <row r="1962" spans="1:17" ht="18.600000000000001" customHeight="1" x14ac:dyDescent="0.25">
      <c r="A1962" s="451"/>
      <c r="B1962" s="875"/>
      <c r="C1962" s="866" t="s">
        <v>179</v>
      </c>
      <c r="D1962" s="867"/>
      <c r="E1962" s="394">
        <f t="shared" si="714"/>
        <v>0</v>
      </c>
      <c r="F1962" s="395"/>
      <c r="G1962" s="395"/>
      <c r="H1962" s="394">
        <f>H1938</f>
        <v>0</v>
      </c>
      <c r="I1962" s="396">
        <f t="shared" si="715"/>
        <v>0</v>
      </c>
      <c r="J1962" s="397"/>
      <c r="K1962" s="398"/>
      <c r="L1962" s="394">
        <f t="shared" si="716"/>
        <v>0</v>
      </c>
      <c r="M1962" s="399"/>
      <c r="N1962" s="399"/>
      <c r="O1962" s="394">
        <f>O1938</f>
        <v>0</v>
      </c>
      <c r="P1962" s="382"/>
    </row>
    <row r="1963" spans="1:17" ht="18.600000000000001" customHeight="1" x14ac:dyDescent="0.25">
      <c r="A1963" s="451" t="s">
        <v>173</v>
      </c>
      <c r="B1963" s="405" t="s">
        <v>173</v>
      </c>
      <c r="C1963" s="866" t="s">
        <v>194</v>
      </c>
      <c r="D1963" s="867"/>
      <c r="E1963" s="394">
        <f>F1963*G1963*H1963</f>
        <v>0</v>
      </c>
      <c r="F1963" s="395"/>
      <c r="G1963" s="395"/>
      <c r="H1963" s="394">
        <f>H1938</f>
        <v>0</v>
      </c>
      <c r="I1963" s="396">
        <f t="shared" si="715"/>
        <v>0</v>
      </c>
      <c r="J1963" s="397"/>
      <c r="K1963" s="398"/>
      <c r="L1963" s="394">
        <f t="shared" si="716"/>
        <v>0</v>
      </c>
      <c r="M1963" s="399"/>
      <c r="N1963" s="399"/>
      <c r="O1963" s="394">
        <f>O1938</f>
        <v>0</v>
      </c>
      <c r="P1963" s="382"/>
    </row>
    <row r="1964" spans="1:17" s="415" customFormat="1" ht="18.600000000000001" customHeight="1" x14ac:dyDescent="0.25">
      <c r="B1964" s="868" t="s">
        <v>196</v>
      </c>
      <c r="C1964" s="869"/>
      <c r="D1964" s="870"/>
      <c r="E1964" s="408">
        <f>SUM(E1938,E1939,E1944,E1945,E1949,E1950,E1954,E1955,E1958,E1959,E1963)</f>
        <v>0</v>
      </c>
      <c r="F1964" s="401"/>
      <c r="G1964" s="409"/>
      <c r="H1964" s="410"/>
      <c r="I1964" s="411"/>
      <c r="J1964" s="412"/>
      <c r="K1964" s="413"/>
      <c r="L1964" s="408">
        <f>SUM(L1938,L1939,L1944,L1945,L1949,L1950,L1954,L1955,L1958,L1959,L1963)</f>
        <v>0</v>
      </c>
      <c r="M1964" s="401"/>
      <c r="N1964" s="409"/>
      <c r="O1964" s="410"/>
      <c r="P1964" s="414"/>
    </row>
    <row r="1965" spans="1:17" ht="16.8" customHeight="1" outlineLevel="1" x14ac:dyDescent="0.25">
      <c r="B1965" s="871" t="s">
        <v>264</v>
      </c>
      <c r="C1965" s="872" t="s">
        <v>201</v>
      </c>
      <c r="D1965" s="873"/>
      <c r="E1965" s="416">
        <f t="shared" ref="E1965" si="717">F1965*G1965*H1965</f>
        <v>0</v>
      </c>
      <c r="F1965" s="417"/>
      <c r="G1965" s="417"/>
      <c r="H1965" s="394">
        <f>H1938</f>
        <v>0</v>
      </c>
      <c r="I1965" s="396">
        <f t="shared" ref="I1965:I1967" si="718">L1965-E1965</f>
        <v>0</v>
      </c>
      <c r="J1965" s="397"/>
      <c r="K1965" s="398"/>
      <c r="L1965" s="394">
        <f t="shared" ref="L1965:L1967" si="719">M1965*N1965*O1965</f>
        <v>0</v>
      </c>
      <c r="M1965" s="399"/>
      <c r="N1965" s="399"/>
      <c r="O1965" s="394">
        <f>O1938</f>
        <v>0</v>
      </c>
      <c r="P1965" s="382"/>
    </row>
    <row r="1966" spans="1:17" ht="16.8" customHeight="1" outlineLevel="1" x14ac:dyDescent="0.25">
      <c r="B1966" s="871"/>
      <c r="C1966" s="872" t="s">
        <v>200</v>
      </c>
      <c r="D1966" s="873"/>
      <c r="E1966" s="416">
        <f>F1966*G1966*H1966</f>
        <v>0</v>
      </c>
      <c r="F1966" s="417">
        <v>5000</v>
      </c>
      <c r="G1966" s="417">
        <f>20*2</f>
        <v>40</v>
      </c>
      <c r="H1966" s="394">
        <f>H1938</f>
        <v>0</v>
      </c>
      <c r="I1966" s="396">
        <f t="shared" si="718"/>
        <v>0</v>
      </c>
      <c r="J1966" s="397"/>
      <c r="K1966" s="398"/>
      <c r="L1966" s="394">
        <f t="shared" si="719"/>
        <v>0</v>
      </c>
      <c r="M1966" s="399"/>
      <c r="N1966" s="399"/>
      <c r="O1966" s="394">
        <f>O1938</f>
        <v>0</v>
      </c>
      <c r="P1966" s="382"/>
    </row>
    <row r="1967" spans="1:17" ht="16.8" customHeight="1" outlineLevel="1" x14ac:dyDescent="0.25">
      <c r="B1967" s="871"/>
      <c r="C1967" s="872" t="s">
        <v>197</v>
      </c>
      <c r="D1967" s="873"/>
      <c r="E1967" s="416">
        <f t="shared" ref="E1967" si="720">F1967*G1967*H1967</f>
        <v>0</v>
      </c>
      <c r="F1967" s="417"/>
      <c r="G1967" s="417"/>
      <c r="H1967" s="394">
        <f>H1938</f>
        <v>0</v>
      </c>
      <c r="I1967" s="396">
        <f t="shared" si="718"/>
        <v>0</v>
      </c>
      <c r="J1967" s="397"/>
      <c r="K1967" s="398"/>
      <c r="L1967" s="394">
        <f t="shared" si="719"/>
        <v>0</v>
      </c>
      <c r="M1967" s="399"/>
      <c r="N1967" s="399"/>
      <c r="O1967" s="394">
        <f>O1938</f>
        <v>0</v>
      </c>
      <c r="P1967" s="382"/>
    </row>
    <row r="1968" spans="1:17" s="415" customFormat="1" ht="18.600000000000001" customHeight="1" outlineLevel="1" thickBot="1" x14ac:dyDescent="0.3">
      <c r="B1968" s="860" t="s">
        <v>265</v>
      </c>
      <c r="C1968" s="861"/>
      <c r="D1968" s="862"/>
      <c r="E1968" s="418">
        <f>SUM(E1965:E1967)</f>
        <v>0</v>
      </c>
      <c r="F1968" s="419"/>
      <c r="G1968" s="420"/>
      <c r="H1968" s="421"/>
      <c r="I1968" s="422"/>
      <c r="J1968" s="423"/>
      <c r="K1968" s="424"/>
      <c r="L1968" s="418">
        <f>SUM(L1965:L1967)</f>
        <v>0</v>
      </c>
      <c r="M1968" s="419"/>
      <c r="N1968" s="420"/>
      <c r="O1968" s="421"/>
      <c r="P1968" s="414"/>
    </row>
    <row r="1969" spans="1:20" ht="21" customHeight="1" thickBot="1" x14ac:dyDescent="0.3">
      <c r="B1969" s="863" t="s">
        <v>254</v>
      </c>
      <c r="C1969" s="864"/>
      <c r="D1969" s="865" t="s">
        <v>255</v>
      </c>
      <c r="E1969" s="857"/>
      <c r="F1969" s="857" t="s">
        <v>257</v>
      </c>
      <c r="G1969" s="857"/>
      <c r="H1969" s="857" t="s">
        <v>258</v>
      </c>
      <c r="I1969" s="857"/>
      <c r="J1969" s="857" t="s">
        <v>259</v>
      </c>
      <c r="K1969" s="857"/>
      <c r="L1969" s="858" t="s">
        <v>260</v>
      </c>
      <c r="M1969" s="858"/>
      <c r="N1969" s="858" t="s">
        <v>261</v>
      </c>
      <c r="O1969" s="859"/>
      <c r="P1969" s="382"/>
    </row>
    <row r="1970" spans="1:20" outlineLevel="1" x14ac:dyDescent="0.25">
      <c r="B1970" s="303" t="s">
        <v>266</v>
      </c>
      <c r="E1970" s="425">
        <f>(E1964-E1963)*0.05</f>
        <v>0</v>
      </c>
      <c r="F1970" s="303"/>
      <c r="G1970" s="303"/>
      <c r="H1970" s="426"/>
      <c r="L1970" s="425">
        <f>(L1964-L1963)*0.05</f>
        <v>0</v>
      </c>
      <c r="P1970" s="382"/>
    </row>
    <row r="1971" spans="1:20" outlineLevel="1" x14ac:dyDescent="0.25">
      <c r="B1971" s="303"/>
      <c r="E1971" s="427" t="str">
        <f>IF(E1963&lt;=E1970,"O.K","Review")</f>
        <v>O.K</v>
      </c>
      <c r="F1971" s="303"/>
      <c r="G1971" s="303"/>
      <c r="L1971" s="427" t="str">
        <f>IF(L1963&lt;=L1970,"O.K","Review")</f>
        <v>O.K</v>
      </c>
      <c r="P1971" s="382"/>
    </row>
    <row r="1972" spans="1:20" x14ac:dyDescent="0.25">
      <c r="B1972" s="303"/>
      <c r="E1972" s="427"/>
      <c r="F1972" s="303"/>
      <c r="G1972" s="303"/>
      <c r="L1972" s="427"/>
      <c r="P1972" s="382"/>
    </row>
    <row r="1973" spans="1:20" s="428" customFormat="1" ht="25.5" customHeight="1" outlineLevel="1" x14ac:dyDescent="0.25">
      <c r="B1973" s="429" t="str">
        <f>정부지원금!$B$29</f>
        <v>성명 :                  (서명)</v>
      </c>
      <c r="C1973" s="429"/>
      <c r="E1973" s="429" t="str">
        <f>정부지원금!$E$29</f>
        <v>성명 :                  (서명)</v>
      </c>
      <c r="F1973" s="430"/>
      <c r="H1973" s="429" t="str">
        <f>정부지원금!$G$29</f>
        <v>성명 :                  (서명)</v>
      </c>
      <c r="K1973" s="430" t="str">
        <f>정부지원금!$I$29</f>
        <v>성명 :                  (서명)</v>
      </c>
      <c r="N1973" s="430" t="str">
        <f>정부지원금!$K$29</f>
        <v>성명 :                  (서명)</v>
      </c>
      <c r="P1973" s="382"/>
    </row>
    <row r="1974" spans="1:20" s="428" customFormat="1" ht="25.5" customHeight="1" outlineLevel="1" x14ac:dyDescent="0.25">
      <c r="B1974" s="429" t="str">
        <f>정부지원금!$B$30</f>
        <v>성명 :                  (서명)</v>
      </c>
      <c r="C1974" s="429"/>
      <c r="E1974" s="429" t="str">
        <f>정부지원금!$E$30</f>
        <v>성명 :                  (서명)</v>
      </c>
      <c r="F1974" s="430"/>
      <c r="H1974" s="429" t="str">
        <f>정부지원금!$G$30</f>
        <v>성명 :                  (서명)</v>
      </c>
      <c r="K1974" s="430" t="str">
        <f>정부지원금!$I$30</f>
        <v>성명 :                  (서명)</v>
      </c>
      <c r="N1974" s="430" t="str">
        <f>정부지원금!$K$30</f>
        <v>성명 :                  (서명)</v>
      </c>
      <c r="P1974" s="382"/>
    </row>
    <row r="1976" spans="1:20" ht="43.5" customHeight="1" x14ac:dyDescent="0.25">
      <c r="B1976" s="372" t="s">
        <v>262</v>
      </c>
      <c r="C1976" s="373"/>
      <c r="D1976" s="373"/>
      <c r="E1976" s="373"/>
      <c r="F1976" s="373"/>
      <c r="G1976" s="373"/>
      <c r="H1976" s="373"/>
      <c r="I1976" s="373"/>
      <c r="J1976" s="373"/>
      <c r="K1976" s="373"/>
      <c r="L1976" s="373"/>
      <c r="M1976" s="373"/>
      <c r="N1976" s="373"/>
      <c r="O1976" s="373"/>
      <c r="P1976" s="373"/>
      <c r="Q1976" s="373"/>
      <c r="R1976" s="373"/>
    </row>
    <row r="1977" spans="1:20" ht="21.6" customHeight="1" x14ac:dyDescent="0.25">
      <c r="B1977" s="942" t="str">
        <f>INDEX('훈련비용 조정내역표'!$C$10:$C$60,MATCH(F1979,'훈련비용 조정내역표'!$B$10:$B$60,0),0)</f>
        <v>승인</v>
      </c>
      <c r="C1977" s="942"/>
      <c r="D1977" s="374"/>
      <c r="E1977" s="375"/>
      <c r="F1977" s="375"/>
      <c r="G1977" s="376"/>
      <c r="H1977" s="383" t="s">
        <v>247</v>
      </c>
      <c r="I1977" s="378">
        <f>INDEX('훈련비용 조정내역표'!$G$10:$G$60,MATCH(F1979,'훈련비용 조정내역표'!$B$10:$B$60,0),0)</f>
        <v>0</v>
      </c>
      <c r="J1977" s="383" t="s">
        <v>248</v>
      </c>
      <c r="K1977" s="605">
        <f>INT(IFERROR($J1982/($B1981*$E1981*$B1984),))</f>
        <v>0</v>
      </c>
      <c r="L1977" s="435" t="e">
        <f>K1977/$I1977</f>
        <v>#DIV/0!</v>
      </c>
      <c r="M1977" s="436" t="s">
        <v>249</v>
      </c>
      <c r="N1977" s="605">
        <f>INT(IFERROR($N1982/($D1981*$G1981*$D1984),))</f>
        <v>0</v>
      </c>
      <c r="O1977" s="435" t="e">
        <f>N1977/$I1977</f>
        <v>#DIV/0!</v>
      </c>
      <c r="P1977" s="373"/>
      <c r="Q1977" s="373"/>
      <c r="R1977" s="373"/>
    </row>
    <row r="1978" spans="1:20" ht="21.6" customHeight="1" x14ac:dyDescent="0.25">
      <c r="B1978" s="379" t="s">
        <v>229</v>
      </c>
      <c r="C1978" s="881" t="s">
        <v>230</v>
      </c>
      <c r="D1978" s="881"/>
      <c r="E1978" s="881"/>
      <c r="F1978" s="377" t="s">
        <v>231</v>
      </c>
      <c r="G1978" s="380" t="s">
        <v>233</v>
      </c>
      <c r="H1978" s="943" t="s">
        <v>250</v>
      </c>
      <c r="I1978" s="944"/>
      <c r="J1978" s="944"/>
      <c r="K1978" s="944"/>
      <c r="L1978" s="944"/>
      <c r="M1978" s="944"/>
      <c r="N1978" s="944"/>
      <c r="O1978" s="945"/>
      <c r="P1978" s="373"/>
      <c r="Q1978" s="373"/>
      <c r="R1978" s="373"/>
    </row>
    <row r="1979" spans="1:20" ht="21.6" customHeight="1" thickBot="1" x14ac:dyDescent="0.3">
      <c r="B1979" s="636" t="str">
        <f>일반사항!$E$6</f>
        <v>부산</v>
      </c>
      <c r="C1979" s="937">
        <f>일반사항!$E$7</f>
        <v>0</v>
      </c>
      <c r="D1979" s="937"/>
      <c r="E1979" s="937"/>
      <c r="F1979" s="665">
        <f>'훈련비용 조정내역표'!$B$48</f>
        <v>39</v>
      </c>
      <c r="G1979" s="381">
        <f>INDEX('훈련비용 조정내역표'!$H$10:$H$60,MATCH(F1979,'훈련비용 조정내역표'!$B$10:$B$60,0),0)</f>
        <v>0</v>
      </c>
      <c r="H1979" s="937">
        <f>INDEX('훈련비용 조정내역표'!$D$10:$D$60,MATCH(F1979,'훈련비용 조정내역표'!$B$10:$B$60,0),0)</f>
        <v>0</v>
      </c>
      <c r="I1979" s="937"/>
      <c r="J1979" s="937"/>
      <c r="K1979" s="937"/>
      <c r="L1979" s="434" t="str">
        <f>IF(E1981=G1981,"◯ 적합","◯ 변경")</f>
        <v>◯ 적합</v>
      </c>
      <c r="M1979" s="938">
        <f>INDEX('훈련비용 조정내역표'!$E$10:$E$60,MATCH(F1979,'훈련비용 조정내역표'!$B$10:$B$60,0),0)</f>
        <v>0</v>
      </c>
      <c r="N1979" s="938"/>
      <c r="O1979" s="938"/>
      <c r="P1979" s="373"/>
      <c r="Q1979" s="373"/>
      <c r="R1979" s="373"/>
    </row>
    <row r="1980" spans="1:20" ht="21.6" customHeight="1" thickTop="1" x14ac:dyDescent="0.25">
      <c r="B1980" s="939" t="s">
        <v>106</v>
      </c>
      <c r="C1980" s="939"/>
      <c r="D1980" s="939"/>
      <c r="E1980" s="939" t="s">
        <v>163</v>
      </c>
      <c r="F1980" s="939"/>
      <c r="G1980" s="940"/>
      <c r="H1980" s="941" t="s">
        <v>243</v>
      </c>
      <c r="I1980" s="939"/>
      <c r="J1980" s="939"/>
      <c r="K1980" s="939"/>
      <c r="L1980" s="939" t="s">
        <v>246</v>
      </c>
      <c r="M1980" s="939"/>
      <c r="N1980" s="939"/>
      <c r="O1980" s="939"/>
      <c r="P1980" s="373"/>
      <c r="Q1980" s="373"/>
      <c r="R1980" s="373"/>
      <c r="T1980" s="382"/>
    </row>
    <row r="1981" spans="1:20" ht="21.6" customHeight="1" x14ac:dyDescent="0.25">
      <c r="B1981" s="915">
        <f>INDEX('훈련비용 조정내역표'!$O$10:$O$60,MATCH(F1979,'훈련비용 조정내역표'!$B$10:$B$60,0),0)</f>
        <v>0</v>
      </c>
      <c r="C1981" s="917" t="str">
        <f>IF(B1981=D1981,"◯ 적합","◯ 변경")</f>
        <v>◯ 적합</v>
      </c>
      <c r="D1981" s="918">
        <f>INDEX('훈련비용 조정내역표'!$Y$10:$Y$60,MATCH(F1979,'훈련비용 조정내역표'!$B$10:$B$60,0),0)</f>
        <v>0</v>
      </c>
      <c r="E1981" s="915">
        <f>INDEX('훈련비용 조정내역표'!$N$10:$N$60,MATCH(F1979,'훈련비용 조정내역표'!$B$10:$B$60,0),0)</f>
        <v>0</v>
      </c>
      <c r="F1981" s="917" t="str">
        <f>IF(E1981=G1981,"◯ 적합","◯ 변경")</f>
        <v>◯ 적합</v>
      </c>
      <c r="G1981" s="921">
        <f>INDEX('훈련비용 조정내역표'!$X$10:$X$60,MATCH(F1979,'훈련비용 조정내역표'!$B$10:$B$60,0),0)</f>
        <v>0</v>
      </c>
      <c r="H1981" s="934" t="s">
        <v>36</v>
      </c>
      <c r="I1981" s="926"/>
      <c r="J1981" s="935">
        <f>J1982+J1983+J1984+J1985</f>
        <v>0</v>
      </c>
      <c r="K1981" s="935"/>
      <c r="L1981" s="926" t="s">
        <v>36</v>
      </c>
      <c r="M1981" s="926"/>
      <c r="N1981" s="935">
        <f>N1982+N1983+N1984+N1985</f>
        <v>0</v>
      </c>
      <c r="O1981" s="935"/>
      <c r="P1981" s="373"/>
      <c r="Q1981" s="373"/>
      <c r="R1981" s="373"/>
      <c r="T1981" s="382"/>
    </row>
    <row r="1982" spans="1:20" ht="21.6" customHeight="1" x14ac:dyDescent="0.25">
      <c r="A1982" s="371" t="str">
        <f>F1979&amp;"훈련비금액"</f>
        <v>39훈련비금액</v>
      </c>
      <c r="B1982" s="915"/>
      <c r="C1982" s="917"/>
      <c r="D1982" s="918"/>
      <c r="E1982" s="915"/>
      <c r="F1982" s="917"/>
      <c r="G1982" s="921"/>
      <c r="H1982" s="929" t="s">
        <v>263</v>
      </c>
      <c r="I1982" s="932"/>
      <c r="J1982" s="936">
        <f>E2016</f>
        <v>0</v>
      </c>
      <c r="K1982" s="936"/>
      <c r="L1982" s="932" t="s">
        <v>263</v>
      </c>
      <c r="M1982" s="932"/>
      <c r="N1982" s="936">
        <f>L2016</f>
        <v>0</v>
      </c>
      <c r="O1982" s="936"/>
      <c r="P1982" s="373"/>
      <c r="Q1982" s="373"/>
      <c r="R1982" s="373"/>
      <c r="T1982" s="382"/>
    </row>
    <row r="1983" spans="1:20" ht="21.6" customHeight="1" x14ac:dyDescent="0.25">
      <c r="A1983" s="371" t="str">
        <f>F1979&amp;"숙식비"</f>
        <v>39숙식비</v>
      </c>
      <c r="B1983" s="926" t="s">
        <v>236</v>
      </c>
      <c r="C1983" s="926"/>
      <c r="D1983" s="926"/>
      <c r="E1983" s="926" t="s">
        <v>237</v>
      </c>
      <c r="F1983" s="926"/>
      <c r="G1983" s="927"/>
      <c r="H1983" s="928" t="s">
        <v>342</v>
      </c>
      <c r="I1983" s="384" t="s">
        <v>244</v>
      </c>
      <c r="J1983" s="923">
        <f>E2017</f>
        <v>0</v>
      </c>
      <c r="K1983" s="923"/>
      <c r="L1983" s="931" t="s">
        <v>342</v>
      </c>
      <c r="M1983" s="384" t="s">
        <v>244</v>
      </c>
      <c r="N1983" s="914">
        <f>L2017</f>
        <v>0</v>
      </c>
      <c r="O1983" s="914"/>
      <c r="P1983" s="373"/>
      <c r="Q1983" s="373"/>
      <c r="R1983" s="373"/>
      <c r="T1983" s="382"/>
    </row>
    <row r="1984" spans="1:20" ht="21.6" customHeight="1" x14ac:dyDescent="0.25">
      <c r="A1984" s="371" t="str">
        <f>F1979&amp;"식비"</f>
        <v>39식비</v>
      </c>
      <c r="B1984" s="915">
        <f>INDEX('훈련비용 조정내역표'!$M$10:$M$60,MATCH(F1979,'훈련비용 조정내역표'!$B$10:$B$60,0),0)</f>
        <v>0</v>
      </c>
      <c r="C1984" s="917" t="str">
        <f>IF(B1984=D1984,"◯ 적합","◯ 변경")</f>
        <v>◯ 적합</v>
      </c>
      <c r="D1984" s="918">
        <f>INDEX('훈련비용 조정내역표'!$W$10:$W$60,MATCH(F1979,'훈련비용 조정내역표'!$B$10:$B$60,0),0)</f>
        <v>0</v>
      </c>
      <c r="E1984" s="920">
        <f>INDEX('훈련비용 조정내역표'!$J$10:$J$60,MATCH(F1979,'훈련비용 조정내역표'!$B$10:$B$60,0),0)</f>
        <v>0</v>
      </c>
      <c r="F1984" s="917" t="str">
        <f>IF(E1984=G1984,"◯ 적합","◯ 변경")</f>
        <v>◯ 적합</v>
      </c>
      <c r="G1984" s="921">
        <f>INDEX('훈련비용 조정내역표'!$K$10:$K$60,MATCH(F1979,'훈련비용 조정내역표'!$B$10:$B$60,0),0)</f>
        <v>0</v>
      </c>
      <c r="H1984" s="929"/>
      <c r="I1984" s="384" t="s">
        <v>199</v>
      </c>
      <c r="J1984" s="923">
        <f>E2018</f>
        <v>0</v>
      </c>
      <c r="K1984" s="923"/>
      <c r="L1984" s="932"/>
      <c r="M1984" s="384" t="s">
        <v>199</v>
      </c>
      <c r="N1984" s="914">
        <f>L2018</f>
        <v>0</v>
      </c>
      <c r="O1984" s="914"/>
      <c r="P1984" s="373"/>
      <c r="Q1984" s="373"/>
      <c r="R1984" s="373"/>
      <c r="T1984" s="382"/>
    </row>
    <row r="1985" spans="1:20" ht="21.6" customHeight="1" thickBot="1" x14ac:dyDescent="0.3">
      <c r="A1985" s="371" t="str">
        <f>F1979&amp;"수당 등"</f>
        <v>39수당 등</v>
      </c>
      <c r="B1985" s="916"/>
      <c r="C1985" s="917"/>
      <c r="D1985" s="919"/>
      <c r="E1985" s="916"/>
      <c r="F1985" s="917"/>
      <c r="G1985" s="922"/>
      <c r="H1985" s="930"/>
      <c r="I1985" s="385" t="s">
        <v>245</v>
      </c>
      <c r="J1985" s="924">
        <f>E2019</f>
        <v>0</v>
      </c>
      <c r="K1985" s="924"/>
      <c r="L1985" s="933"/>
      <c r="M1985" s="385" t="s">
        <v>245</v>
      </c>
      <c r="N1985" s="925">
        <f>L2019</f>
        <v>0</v>
      </c>
      <c r="O1985" s="925"/>
      <c r="P1985" s="373"/>
      <c r="Q1985" s="373"/>
      <c r="R1985" s="373"/>
      <c r="T1985" s="382"/>
    </row>
    <row r="1986" spans="1:20" ht="21.6" customHeight="1" thickTop="1" thickBot="1" x14ac:dyDescent="0.3">
      <c r="B1986" s="883" t="s">
        <v>238</v>
      </c>
      <c r="C1986" s="883"/>
      <c r="D1986" s="386">
        <f>INDEX('훈련비용 조정내역표'!$L$10:$L$60,MATCH(F1979,'훈련비용 조정내역표'!$B$10:$B$60,0),0)</f>
        <v>0</v>
      </c>
      <c r="E1986" s="883" t="s">
        <v>239</v>
      </c>
      <c r="F1986" s="883"/>
      <c r="G1986" s="387">
        <f>INDEX('훈련비용 조정내역표'!$V$10:$V$60,MATCH(F1979,'훈련비용 조정내역표'!$B$10:$B$60,0),0)</f>
        <v>0</v>
      </c>
      <c r="H1986" s="884" t="s">
        <v>240</v>
      </c>
      <c r="I1986" s="884"/>
      <c r="J1986" s="388" t="s">
        <v>241</v>
      </c>
      <c r="K1986" s="389"/>
      <c r="L1986" s="388" t="s">
        <v>242</v>
      </c>
      <c r="M1986" s="390"/>
      <c r="N1986" s="885"/>
      <c r="O1986" s="885"/>
      <c r="P1986" s="373"/>
      <c r="Q1986" s="373"/>
      <c r="R1986" s="373"/>
      <c r="T1986" s="382"/>
    </row>
    <row r="1987" spans="1:20" ht="21.6" customHeight="1" thickTop="1" x14ac:dyDescent="0.25">
      <c r="B1987" s="886" t="s">
        <v>174</v>
      </c>
      <c r="C1987" s="889" t="s">
        <v>175</v>
      </c>
      <c r="D1987" s="890"/>
      <c r="E1987" s="895" t="s">
        <v>251</v>
      </c>
      <c r="F1987" s="896"/>
      <c r="G1987" s="896"/>
      <c r="H1987" s="896"/>
      <c r="I1987" s="897" t="s">
        <v>252</v>
      </c>
      <c r="J1987" s="898"/>
      <c r="K1987" s="899"/>
      <c r="L1987" s="906" t="s">
        <v>253</v>
      </c>
      <c r="M1987" s="907"/>
      <c r="N1987" s="907"/>
      <c r="O1987" s="908"/>
      <c r="P1987" s="382"/>
    </row>
    <row r="1988" spans="1:20" ht="21.6" customHeight="1" x14ac:dyDescent="0.25">
      <c r="B1988" s="887"/>
      <c r="C1988" s="891"/>
      <c r="D1988" s="892"/>
      <c r="E1988" s="909" t="s">
        <v>176</v>
      </c>
      <c r="F1988" s="911" t="s">
        <v>177</v>
      </c>
      <c r="G1988" s="912"/>
      <c r="H1988" s="912"/>
      <c r="I1988" s="900"/>
      <c r="J1988" s="901"/>
      <c r="K1988" s="902"/>
      <c r="L1988" s="909" t="s">
        <v>176</v>
      </c>
      <c r="M1988" s="911" t="s">
        <v>177</v>
      </c>
      <c r="N1988" s="912"/>
      <c r="O1988" s="913"/>
      <c r="P1988" s="382"/>
    </row>
    <row r="1989" spans="1:20" ht="21.6" customHeight="1" x14ac:dyDescent="0.25">
      <c r="B1989" s="888"/>
      <c r="C1989" s="893"/>
      <c r="D1989" s="894"/>
      <c r="E1989" s="910"/>
      <c r="F1989" s="392" t="s">
        <v>134</v>
      </c>
      <c r="G1989" s="392" t="s">
        <v>195</v>
      </c>
      <c r="H1989" s="391" t="s">
        <v>136</v>
      </c>
      <c r="I1989" s="903"/>
      <c r="J1989" s="904"/>
      <c r="K1989" s="905"/>
      <c r="L1989" s="910"/>
      <c r="M1989" s="392" t="s">
        <v>134</v>
      </c>
      <c r="N1989" s="392" t="s">
        <v>195</v>
      </c>
      <c r="O1989" s="392" t="s">
        <v>136</v>
      </c>
      <c r="P1989" s="382"/>
    </row>
    <row r="1990" spans="1:20" ht="18.600000000000001" customHeight="1" x14ac:dyDescent="0.25">
      <c r="A1990" s="451" t="s">
        <v>114</v>
      </c>
      <c r="B1990" s="393" t="s">
        <v>114</v>
      </c>
      <c r="C1990" s="880" t="s">
        <v>180</v>
      </c>
      <c r="D1990" s="878"/>
      <c r="E1990" s="394">
        <f>F1990*G1990*H1990</f>
        <v>0</v>
      </c>
      <c r="F1990" s="395"/>
      <c r="G1990" s="395"/>
      <c r="H1990" s="394">
        <f>B1981</f>
        <v>0</v>
      </c>
      <c r="I1990" s="396">
        <f>L1990-E1990</f>
        <v>0</v>
      </c>
      <c r="J1990" s="397"/>
      <c r="K1990" s="398"/>
      <c r="L1990" s="394">
        <f>M1990*N1990*O1990</f>
        <v>0</v>
      </c>
      <c r="M1990" s="399"/>
      <c r="N1990" s="399"/>
      <c r="O1990" s="394">
        <f>D1981</f>
        <v>0</v>
      </c>
      <c r="P1990" s="382"/>
    </row>
    <row r="1991" spans="1:20" ht="18.600000000000001" customHeight="1" x14ac:dyDescent="0.25">
      <c r="A1991" s="451" t="s">
        <v>164</v>
      </c>
      <c r="B1991" s="881" t="s">
        <v>164</v>
      </c>
      <c r="C1991" s="876" t="s">
        <v>178</v>
      </c>
      <c r="D1991" s="877"/>
      <c r="E1991" s="400">
        <f>SUM(E1992:E1995)</f>
        <v>0</v>
      </c>
      <c r="F1991" s="401"/>
      <c r="G1991" s="402"/>
      <c r="H1991" s="402"/>
      <c r="I1991" s="396"/>
      <c r="J1991" s="403"/>
      <c r="K1991" s="404"/>
      <c r="L1991" s="400">
        <f>SUM(L1992:L1995)</f>
        <v>0</v>
      </c>
      <c r="M1991" s="401"/>
      <c r="N1991" s="402"/>
      <c r="O1991" s="402"/>
      <c r="P1991" s="382"/>
    </row>
    <row r="1992" spans="1:20" ht="18.600000000000001" customHeight="1" x14ac:dyDescent="0.25">
      <c r="A1992" s="451"/>
      <c r="B1992" s="881"/>
      <c r="C1992" s="874" t="s">
        <v>181</v>
      </c>
      <c r="D1992" s="882"/>
      <c r="E1992" s="394">
        <f t="shared" ref="E1992:E1995" si="721">F1992*G1992*H1992</f>
        <v>0</v>
      </c>
      <c r="F1992" s="395"/>
      <c r="G1992" s="395"/>
      <c r="H1992" s="394">
        <f>H1990</f>
        <v>0</v>
      </c>
      <c r="I1992" s="396">
        <f t="shared" ref="I1992:I1996" si="722">L1992-E1992</f>
        <v>0</v>
      </c>
      <c r="J1992" s="397"/>
      <c r="K1992" s="398"/>
      <c r="L1992" s="394">
        <f t="shared" ref="L1992:L1996" si="723">M1992*N1992*O1992</f>
        <v>0</v>
      </c>
      <c r="M1992" s="399"/>
      <c r="N1992" s="399"/>
      <c r="O1992" s="394">
        <f>O1990</f>
        <v>0</v>
      </c>
      <c r="P1992" s="382"/>
    </row>
    <row r="1993" spans="1:20" ht="18.600000000000001" customHeight="1" x14ac:dyDescent="0.25">
      <c r="A1993" s="451"/>
      <c r="B1993" s="881"/>
      <c r="C1993" s="874" t="s">
        <v>181</v>
      </c>
      <c r="D1993" s="882"/>
      <c r="E1993" s="394">
        <f t="shared" si="721"/>
        <v>0</v>
      </c>
      <c r="F1993" s="395"/>
      <c r="G1993" s="395"/>
      <c r="H1993" s="394">
        <f>H1990</f>
        <v>0</v>
      </c>
      <c r="I1993" s="396">
        <f t="shared" si="722"/>
        <v>0</v>
      </c>
      <c r="J1993" s="397"/>
      <c r="K1993" s="398"/>
      <c r="L1993" s="394">
        <f t="shared" si="723"/>
        <v>0</v>
      </c>
      <c r="M1993" s="399"/>
      <c r="N1993" s="399"/>
      <c r="O1993" s="394">
        <f>O1990</f>
        <v>0</v>
      </c>
      <c r="P1993" s="382"/>
    </row>
    <row r="1994" spans="1:20" ht="18.600000000000001" customHeight="1" x14ac:dyDescent="0.25">
      <c r="A1994" s="451"/>
      <c r="B1994" s="881"/>
      <c r="C1994" s="874" t="s">
        <v>182</v>
      </c>
      <c r="D1994" s="867"/>
      <c r="E1994" s="394">
        <f t="shared" si="721"/>
        <v>0</v>
      </c>
      <c r="F1994" s="395"/>
      <c r="G1994" s="395"/>
      <c r="H1994" s="394">
        <f>H1990</f>
        <v>0</v>
      </c>
      <c r="I1994" s="396">
        <f t="shared" si="722"/>
        <v>0</v>
      </c>
      <c r="J1994" s="397"/>
      <c r="K1994" s="398"/>
      <c r="L1994" s="394">
        <f t="shared" si="723"/>
        <v>0</v>
      </c>
      <c r="M1994" s="399"/>
      <c r="N1994" s="399"/>
      <c r="O1994" s="394">
        <f>O1990</f>
        <v>0</v>
      </c>
      <c r="P1994" s="382"/>
    </row>
    <row r="1995" spans="1:20" ht="18.600000000000001" customHeight="1" x14ac:dyDescent="0.25">
      <c r="A1995" s="451"/>
      <c r="B1995" s="881"/>
      <c r="C1995" s="874" t="s">
        <v>182</v>
      </c>
      <c r="D1995" s="867"/>
      <c r="E1995" s="394">
        <f t="shared" si="721"/>
        <v>0</v>
      </c>
      <c r="F1995" s="395"/>
      <c r="G1995" s="395"/>
      <c r="H1995" s="394">
        <f>H1990</f>
        <v>0</v>
      </c>
      <c r="I1995" s="396">
        <f t="shared" si="722"/>
        <v>0</v>
      </c>
      <c r="J1995" s="397"/>
      <c r="K1995" s="398"/>
      <c r="L1995" s="394">
        <f t="shared" si="723"/>
        <v>0</v>
      </c>
      <c r="M1995" s="399"/>
      <c r="N1995" s="399"/>
      <c r="O1995" s="394">
        <f>O1990</f>
        <v>0</v>
      </c>
      <c r="P1995" s="382"/>
    </row>
    <row r="1996" spans="1:20" ht="18.600000000000001" customHeight="1" x14ac:dyDescent="0.25">
      <c r="A1996" s="451" t="s">
        <v>165</v>
      </c>
      <c r="B1996" s="405" t="s">
        <v>165</v>
      </c>
      <c r="C1996" s="874" t="s">
        <v>183</v>
      </c>
      <c r="D1996" s="867"/>
      <c r="E1996" s="394">
        <f>F1996*G1996*H1996</f>
        <v>0</v>
      </c>
      <c r="F1996" s="395"/>
      <c r="G1996" s="395"/>
      <c r="H1996" s="394">
        <f>H1990</f>
        <v>0</v>
      </c>
      <c r="I1996" s="396">
        <f t="shared" si="722"/>
        <v>0</v>
      </c>
      <c r="J1996" s="397"/>
      <c r="K1996" s="398"/>
      <c r="L1996" s="394">
        <f t="shared" si="723"/>
        <v>0</v>
      </c>
      <c r="M1996" s="399"/>
      <c r="N1996" s="399"/>
      <c r="O1996" s="394">
        <f>O1990</f>
        <v>0</v>
      </c>
      <c r="P1996" s="382"/>
    </row>
    <row r="1997" spans="1:20" ht="18.600000000000001" customHeight="1" x14ac:dyDescent="0.25">
      <c r="A1997" s="451" t="s">
        <v>166</v>
      </c>
      <c r="B1997" s="875" t="s">
        <v>166</v>
      </c>
      <c r="C1997" s="876" t="s">
        <v>178</v>
      </c>
      <c r="D1997" s="877"/>
      <c r="E1997" s="400">
        <f>SUM(E1998:E2000)</f>
        <v>0</v>
      </c>
      <c r="F1997" s="401"/>
      <c r="G1997" s="402"/>
      <c r="H1997" s="402"/>
      <c r="I1997" s="406"/>
      <c r="J1997" s="403"/>
      <c r="K1997" s="404"/>
      <c r="L1997" s="400">
        <f>SUM(L1998:L2000)</f>
        <v>0</v>
      </c>
      <c r="M1997" s="401"/>
      <c r="N1997" s="402"/>
      <c r="O1997" s="402"/>
      <c r="P1997" s="382"/>
    </row>
    <row r="1998" spans="1:20" ht="18.600000000000001" customHeight="1" x14ac:dyDescent="0.25">
      <c r="A1998" s="451"/>
      <c r="B1998" s="879"/>
      <c r="C1998" s="866" t="s">
        <v>184</v>
      </c>
      <c r="D1998" s="867"/>
      <c r="E1998" s="394">
        <f>F1998*G1998*H1998</f>
        <v>0</v>
      </c>
      <c r="F1998" s="395"/>
      <c r="G1998" s="395"/>
      <c r="H1998" s="394">
        <f>H1990</f>
        <v>0</v>
      </c>
      <c r="I1998" s="396">
        <f t="shared" ref="I1998:I2001" si="724">L1998-E1998</f>
        <v>0</v>
      </c>
      <c r="J1998" s="397"/>
      <c r="K1998" s="398"/>
      <c r="L1998" s="394">
        <f t="shared" ref="L1998:L2001" si="725">M1998*N1998*O1998</f>
        <v>0</v>
      </c>
      <c r="M1998" s="399"/>
      <c r="N1998" s="399"/>
      <c r="O1998" s="394">
        <f>O1990</f>
        <v>0</v>
      </c>
      <c r="P1998" s="382"/>
    </row>
    <row r="1999" spans="1:20" ht="18.600000000000001" customHeight="1" x14ac:dyDescent="0.25">
      <c r="A1999" s="451"/>
      <c r="B1999" s="879"/>
      <c r="C1999" s="866" t="s">
        <v>185</v>
      </c>
      <c r="D1999" s="867"/>
      <c r="E1999" s="394">
        <f t="shared" ref="E1999:E2000" si="726">F1999*G1999*H1999</f>
        <v>0</v>
      </c>
      <c r="F1999" s="395"/>
      <c r="G1999" s="395"/>
      <c r="H1999" s="394">
        <f>H1990</f>
        <v>0</v>
      </c>
      <c r="I1999" s="396">
        <f t="shared" si="724"/>
        <v>0</v>
      </c>
      <c r="J1999" s="397"/>
      <c r="K1999" s="398"/>
      <c r="L1999" s="394">
        <f t="shared" si="725"/>
        <v>0</v>
      </c>
      <c r="M1999" s="399"/>
      <c r="N1999" s="399"/>
      <c r="O1999" s="394">
        <f>O1990</f>
        <v>0</v>
      </c>
      <c r="P1999" s="382"/>
    </row>
    <row r="2000" spans="1:20" ht="18.600000000000001" customHeight="1" x14ac:dyDescent="0.25">
      <c r="A2000" s="451"/>
      <c r="B2000" s="879"/>
      <c r="C2000" s="866" t="s">
        <v>179</v>
      </c>
      <c r="D2000" s="867"/>
      <c r="E2000" s="394">
        <f t="shared" si="726"/>
        <v>0</v>
      </c>
      <c r="F2000" s="395"/>
      <c r="G2000" s="395"/>
      <c r="H2000" s="394">
        <f>H1990</f>
        <v>0</v>
      </c>
      <c r="I2000" s="396">
        <f t="shared" si="724"/>
        <v>0</v>
      </c>
      <c r="J2000" s="397"/>
      <c r="K2000" s="398"/>
      <c r="L2000" s="394">
        <f t="shared" si="725"/>
        <v>0</v>
      </c>
      <c r="M2000" s="399"/>
      <c r="N2000" s="399"/>
      <c r="O2000" s="394">
        <f>O1990</f>
        <v>0</v>
      </c>
      <c r="P2000" s="382"/>
    </row>
    <row r="2001" spans="1:17" ht="18.600000000000001" customHeight="1" x14ac:dyDescent="0.25">
      <c r="A2001" s="451" t="s">
        <v>167</v>
      </c>
      <c r="B2001" s="407" t="s">
        <v>167</v>
      </c>
      <c r="C2001" s="874" t="s">
        <v>186</v>
      </c>
      <c r="D2001" s="867"/>
      <c r="E2001" s="394">
        <f>F2001*G2001*H2001</f>
        <v>0</v>
      </c>
      <c r="F2001" s="395"/>
      <c r="G2001" s="395"/>
      <c r="H2001" s="394">
        <f>H1990</f>
        <v>0</v>
      </c>
      <c r="I2001" s="396">
        <f t="shared" si="724"/>
        <v>0</v>
      </c>
      <c r="J2001" s="397"/>
      <c r="K2001" s="398"/>
      <c r="L2001" s="394">
        <f t="shared" si="725"/>
        <v>0</v>
      </c>
      <c r="M2001" s="399"/>
      <c r="N2001" s="399"/>
      <c r="O2001" s="394">
        <f>O1990</f>
        <v>0</v>
      </c>
      <c r="P2001" s="382"/>
    </row>
    <row r="2002" spans="1:17" ht="18.600000000000001" customHeight="1" x14ac:dyDescent="0.25">
      <c r="A2002" s="451" t="s">
        <v>168</v>
      </c>
      <c r="B2002" s="875" t="s">
        <v>168</v>
      </c>
      <c r="C2002" s="876" t="s">
        <v>178</v>
      </c>
      <c r="D2002" s="877"/>
      <c r="E2002" s="400">
        <f>SUM(E2003:E2005)</f>
        <v>0</v>
      </c>
      <c r="F2002" s="401"/>
      <c r="G2002" s="402"/>
      <c r="H2002" s="402"/>
      <c r="I2002" s="406"/>
      <c r="J2002" s="403"/>
      <c r="K2002" s="404"/>
      <c r="L2002" s="400">
        <f>SUM(L2003:L2005)</f>
        <v>0</v>
      </c>
      <c r="M2002" s="401"/>
      <c r="N2002" s="402"/>
      <c r="O2002" s="402"/>
      <c r="P2002" s="382"/>
    </row>
    <row r="2003" spans="1:17" ht="18.600000000000001" customHeight="1" x14ac:dyDescent="0.25">
      <c r="A2003" s="451"/>
      <c r="B2003" s="875"/>
      <c r="C2003" s="866" t="s">
        <v>187</v>
      </c>
      <c r="D2003" s="867"/>
      <c r="E2003" s="394">
        <f t="shared" ref="E2003:E2005" si="727">F2003*G2003*H2003</f>
        <v>0</v>
      </c>
      <c r="F2003" s="395"/>
      <c r="G2003" s="395"/>
      <c r="H2003" s="394">
        <f>H1990</f>
        <v>0</v>
      </c>
      <c r="I2003" s="396">
        <f t="shared" ref="I2003:I2006" si="728">L2003-E2003</f>
        <v>0</v>
      </c>
      <c r="J2003" s="397"/>
      <c r="K2003" s="398"/>
      <c r="L2003" s="394">
        <f t="shared" ref="L2003:L2006" si="729">M2003*N2003*O2003</f>
        <v>0</v>
      </c>
      <c r="M2003" s="399"/>
      <c r="N2003" s="399"/>
      <c r="O2003" s="394">
        <f>O1990</f>
        <v>0</v>
      </c>
      <c r="P2003" s="382"/>
    </row>
    <row r="2004" spans="1:17" ht="18.600000000000001" customHeight="1" x14ac:dyDescent="0.25">
      <c r="A2004" s="451"/>
      <c r="B2004" s="875"/>
      <c r="C2004" s="866" t="s">
        <v>188</v>
      </c>
      <c r="D2004" s="867"/>
      <c r="E2004" s="394">
        <f t="shared" si="727"/>
        <v>0</v>
      </c>
      <c r="F2004" s="395"/>
      <c r="G2004" s="395"/>
      <c r="H2004" s="394">
        <f>H1990</f>
        <v>0</v>
      </c>
      <c r="I2004" s="396">
        <f t="shared" si="728"/>
        <v>0</v>
      </c>
      <c r="J2004" s="397"/>
      <c r="K2004" s="398"/>
      <c r="L2004" s="394">
        <f t="shared" si="729"/>
        <v>0</v>
      </c>
      <c r="M2004" s="399"/>
      <c r="N2004" s="399"/>
      <c r="O2004" s="394">
        <f>O1990</f>
        <v>0</v>
      </c>
      <c r="P2004" s="382"/>
    </row>
    <row r="2005" spans="1:17" ht="18.600000000000001" customHeight="1" x14ac:dyDescent="0.25">
      <c r="A2005" s="451"/>
      <c r="B2005" s="875"/>
      <c r="C2005" s="866" t="s">
        <v>179</v>
      </c>
      <c r="D2005" s="867"/>
      <c r="E2005" s="394">
        <f t="shared" si="727"/>
        <v>0</v>
      </c>
      <c r="F2005" s="395"/>
      <c r="G2005" s="395"/>
      <c r="H2005" s="394">
        <f>H1990</f>
        <v>0</v>
      </c>
      <c r="I2005" s="396">
        <f t="shared" si="728"/>
        <v>0</v>
      </c>
      <c r="J2005" s="397"/>
      <c r="K2005" s="398"/>
      <c r="L2005" s="394">
        <f t="shared" si="729"/>
        <v>0</v>
      </c>
      <c r="M2005" s="399"/>
      <c r="N2005" s="399"/>
      <c r="O2005" s="394">
        <f>O1990</f>
        <v>0</v>
      </c>
      <c r="P2005" s="382"/>
    </row>
    <row r="2006" spans="1:17" ht="18.600000000000001" customHeight="1" x14ac:dyDescent="0.25">
      <c r="A2006" s="451" t="s">
        <v>169</v>
      </c>
      <c r="B2006" s="405" t="s">
        <v>169</v>
      </c>
      <c r="C2006" s="874" t="s">
        <v>189</v>
      </c>
      <c r="D2006" s="867"/>
      <c r="E2006" s="394">
        <f>F2006*G2006*H2006</f>
        <v>0</v>
      </c>
      <c r="F2006" s="395"/>
      <c r="G2006" s="395"/>
      <c r="H2006" s="394">
        <f>H1990</f>
        <v>0</v>
      </c>
      <c r="I2006" s="396">
        <f t="shared" si="728"/>
        <v>0</v>
      </c>
      <c r="J2006" s="397"/>
      <c r="K2006" s="398"/>
      <c r="L2006" s="394">
        <f t="shared" si="729"/>
        <v>0</v>
      </c>
      <c r="M2006" s="399"/>
      <c r="N2006" s="399"/>
      <c r="O2006" s="394">
        <f>O1990</f>
        <v>0</v>
      </c>
      <c r="P2006" s="382"/>
    </row>
    <row r="2007" spans="1:17" ht="18.600000000000001" customHeight="1" x14ac:dyDescent="0.25">
      <c r="A2007" s="451" t="s">
        <v>170</v>
      </c>
      <c r="B2007" s="875" t="s">
        <v>170</v>
      </c>
      <c r="C2007" s="876" t="s">
        <v>178</v>
      </c>
      <c r="D2007" s="877"/>
      <c r="E2007" s="400">
        <f>SUM(E2008:E2009)</f>
        <v>0</v>
      </c>
      <c r="F2007" s="401"/>
      <c r="G2007" s="402"/>
      <c r="H2007" s="402"/>
      <c r="I2007" s="406"/>
      <c r="J2007" s="403"/>
      <c r="K2007" s="404"/>
      <c r="L2007" s="400">
        <f>SUM(L2008:L2009)</f>
        <v>0</v>
      </c>
      <c r="M2007" s="401"/>
      <c r="N2007" s="402"/>
      <c r="O2007" s="402"/>
      <c r="P2007" s="382"/>
    </row>
    <row r="2008" spans="1:17" ht="18.600000000000001" customHeight="1" x14ac:dyDescent="0.25">
      <c r="A2008" s="451"/>
      <c r="B2008" s="878"/>
      <c r="C2008" s="874" t="s">
        <v>170</v>
      </c>
      <c r="D2008" s="867"/>
      <c r="E2008" s="394">
        <f t="shared" ref="E2008" si="730">F2008*G2008*H2008</f>
        <v>0</v>
      </c>
      <c r="F2008" s="395"/>
      <c r="G2008" s="395"/>
      <c r="H2008" s="394">
        <f>H1990</f>
        <v>0</v>
      </c>
      <c r="I2008" s="396">
        <f t="shared" ref="I2008:I2010" si="731">L2008-E2008</f>
        <v>0</v>
      </c>
      <c r="J2008" s="397"/>
      <c r="K2008" s="398"/>
      <c r="L2008" s="394">
        <f t="shared" ref="L2008:L2010" si="732">M2008*N2008*O2008</f>
        <v>0</v>
      </c>
      <c r="M2008" s="399"/>
      <c r="N2008" s="399"/>
      <c r="O2008" s="394">
        <f>O1990</f>
        <v>0</v>
      </c>
      <c r="P2008" s="382"/>
    </row>
    <row r="2009" spans="1:17" ht="18.600000000000001" customHeight="1" x14ac:dyDescent="0.25">
      <c r="A2009" s="451"/>
      <c r="B2009" s="878"/>
      <c r="C2009" s="874" t="s">
        <v>190</v>
      </c>
      <c r="D2009" s="867"/>
      <c r="E2009" s="394">
        <f>F2009*G2009*H2009</f>
        <v>0</v>
      </c>
      <c r="F2009" s="395"/>
      <c r="G2009" s="395"/>
      <c r="H2009" s="394">
        <f>H1990</f>
        <v>0</v>
      </c>
      <c r="I2009" s="396">
        <f t="shared" si="731"/>
        <v>0</v>
      </c>
      <c r="J2009" s="397"/>
      <c r="K2009" s="398"/>
      <c r="L2009" s="394">
        <f t="shared" si="732"/>
        <v>0</v>
      </c>
      <c r="M2009" s="399"/>
      <c r="N2009" s="399"/>
      <c r="O2009" s="394">
        <f>O1990</f>
        <v>0</v>
      </c>
      <c r="P2009" s="382"/>
    </row>
    <row r="2010" spans="1:17" ht="18.600000000000001" customHeight="1" x14ac:dyDescent="0.25">
      <c r="A2010" s="451" t="s">
        <v>171</v>
      </c>
      <c r="B2010" s="405" t="s">
        <v>171</v>
      </c>
      <c r="C2010" s="874" t="s">
        <v>191</v>
      </c>
      <c r="D2010" s="867"/>
      <c r="E2010" s="394">
        <f>F2010*G2010*H2010</f>
        <v>0</v>
      </c>
      <c r="F2010" s="395"/>
      <c r="G2010" s="395"/>
      <c r="H2010" s="394">
        <f>H1990</f>
        <v>0</v>
      </c>
      <c r="I2010" s="396">
        <f t="shared" si="731"/>
        <v>0</v>
      </c>
      <c r="J2010" s="397"/>
      <c r="K2010" s="398"/>
      <c r="L2010" s="394">
        <f t="shared" si="732"/>
        <v>0</v>
      </c>
      <c r="M2010" s="399"/>
      <c r="N2010" s="399"/>
      <c r="O2010" s="394">
        <f>O1990</f>
        <v>0</v>
      </c>
      <c r="P2010" s="382"/>
      <c r="Q2010" s="371" t="s">
        <v>256</v>
      </c>
    </row>
    <row r="2011" spans="1:17" ht="18.600000000000001" customHeight="1" x14ac:dyDescent="0.25">
      <c r="A2011" s="451" t="s">
        <v>172</v>
      </c>
      <c r="B2011" s="875" t="s">
        <v>172</v>
      </c>
      <c r="C2011" s="876" t="s">
        <v>178</v>
      </c>
      <c r="D2011" s="877"/>
      <c r="E2011" s="400">
        <f>SUM(E2012:E2014)</f>
        <v>0</v>
      </c>
      <c r="F2011" s="401"/>
      <c r="G2011" s="402"/>
      <c r="H2011" s="402"/>
      <c r="I2011" s="406"/>
      <c r="J2011" s="403"/>
      <c r="K2011" s="404"/>
      <c r="L2011" s="400">
        <f>SUM(L2012:L2014)</f>
        <v>0</v>
      </c>
      <c r="M2011" s="401"/>
      <c r="N2011" s="402"/>
      <c r="O2011" s="402"/>
      <c r="P2011" s="382"/>
    </row>
    <row r="2012" spans="1:17" ht="18.600000000000001" customHeight="1" x14ac:dyDescent="0.25">
      <c r="A2012" s="451"/>
      <c r="B2012" s="875"/>
      <c r="C2012" s="866" t="s">
        <v>192</v>
      </c>
      <c r="D2012" s="867"/>
      <c r="E2012" s="394">
        <f t="shared" ref="E2012:E2014" si="733">F2012*G2012*H2012</f>
        <v>0</v>
      </c>
      <c r="F2012" s="395"/>
      <c r="G2012" s="395"/>
      <c r="H2012" s="394">
        <f>H1990</f>
        <v>0</v>
      </c>
      <c r="I2012" s="396">
        <f t="shared" ref="I2012:I2015" si="734">L2012-E2012</f>
        <v>0</v>
      </c>
      <c r="J2012" s="397"/>
      <c r="K2012" s="398"/>
      <c r="L2012" s="394">
        <f t="shared" ref="L2012:L2015" si="735">M2012*N2012*O2012</f>
        <v>0</v>
      </c>
      <c r="M2012" s="399"/>
      <c r="N2012" s="399"/>
      <c r="O2012" s="394">
        <f>O1990</f>
        <v>0</v>
      </c>
      <c r="P2012" s="382"/>
    </row>
    <row r="2013" spans="1:17" ht="18.600000000000001" customHeight="1" x14ac:dyDescent="0.25">
      <c r="A2013" s="451"/>
      <c r="B2013" s="875"/>
      <c r="C2013" s="866" t="s">
        <v>193</v>
      </c>
      <c r="D2013" s="867"/>
      <c r="E2013" s="394">
        <f t="shared" si="733"/>
        <v>0</v>
      </c>
      <c r="F2013" s="395"/>
      <c r="G2013" s="395"/>
      <c r="H2013" s="394">
        <f>H1990</f>
        <v>0</v>
      </c>
      <c r="I2013" s="396">
        <f t="shared" si="734"/>
        <v>0</v>
      </c>
      <c r="J2013" s="397"/>
      <c r="K2013" s="398"/>
      <c r="L2013" s="394">
        <f t="shared" si="735"/>
        <v>0</v>
      </c>
      <c r="M2013" s="399"/>
      <c r="N2013" s="399"/>
      <c r="O2013" s="394">
        <f>O1990</f>
        <v>0</v>
      </c>
      <c r="P2013" s="382"/>
    </row>
    <row r="2014" spans="1:17" ht="18.600000000000001" customHeight="1" x14ac:dyDescent="0.25">
      <c r="A2014" s="451"/>
      <c r="B2014" s="875"/>
      <c r="C2014" s="866" t="s">
        <v>179</v>
      </c>
      <c r="D2014" s="867"/>
      <c r="E2014" s="394">
        <f t="shared" si="733"/>
        <v>0</v>
      </c>
      <c r="F2014" s="395"/>
      <c r="G2014" s="395"/>
      <c r="H2014" s="394">
        <f>H1990</f>
        <v>0</v>
      </c>
      <c r="I2014" s="396">
        <f t="shared" si="734"/>
        <v>0</v>
      </c>
      <c r="J2014" s="397"/>
      <c r="K2014" s="398"/>
      <c r="L2014" s="394">
        <f t="shared" si="735"/>
        <v>0</v>
      </c>
      <c r="M2014" s="399"/>
      <c r="N2014" s="399"/>
      <c r="O2014" s="394">
        <f>O1990</f>
        <v>0</v>
      </c>
      <c r="P2014" s="382"/>
    </row>
    <row r="2015" spans="1:17" ht="18.600000000000001" customHeight="1" x14ac:dyDescent="0.25">
      <c r="A2015" s="451" t="s">
        <v>173</v>
      </c>
      <c r="B2015" s="405" t="s">
        <v>173</v>
      </c>
      <c r="C2015" s="866" t="s">
        <v>194</v>
      </c>
      <c r="D2015" s="867"/>
      <c r="E2015" s="394">
        <f>F2015*G2015*H2015</f>
        <v>0</v>
      </c>
      <c r="F2015" s="395"/>
      <c r="G2015" s="395"/>
      <c r="H2015" s="394">
        <f>H1990</f>
        <v>0</v>
      </c>
      <c r="I2015" s="396">
        <f t="shared" si="734"/>
        <v>0</v>
      </c>
      <c r="J2015" s="397"/>
      <c r="K2015" s="398"/>
      <c r="L2015" s="394">
        <f t="shared" si="735"/>
        <v>0</v>
      </c>
      <c r="M2015" s="399"/>
      <c r="N2015" s="399"/>
      <c r="O2015" s="394">
        <f>O1990</f>
        <v>0</v>
      </c>
      <c r="P2015" s="382"/>
    </row>
    <row r="2016" spans="1:17" s="415" customFormat="1" ht="18.600000000000001" customHeight="1" x14ac:dyDescent="0.25">
      <c r="B2016" s="868" t="s">
        <v>196</v>
      </c>
      <c r="C2016" s="869"/>
      <c r="D2016" s="870"/>
      <c r="E2016" s="408">
        <f>SUM(E1990,E1991,E1996,E1997,E2001,E2002,E2006,E2007,E2010,E2011,E2015)</f>
        <v>0</v>
      </c>
      <c r="F2016" s="401"/>
      <c r="G2016" s="409"/>
      <c r="H2016" s="410"/>
      <c r="I2016" s="411"/>
      <c r="J2016" s="412"/>
      <c r="K2016" s="413"/>
      <c r="L2016" s="408">
        <f>SUM(L1990,L1991,L1996,L1997,L2001,L2002,L2006,L2007,L2010,L2011,L2015)</f>
        <v>0</v>
      </c>
      <c r="M2016" s="401"/>
      <c r="N2016" s="409"/>
      <c r="O2016" s="410"/>
      <c r="P2016" s="414"/>
    </row>
    <row r="2017" spans="2:20" ht="16.8" customHeight="1" outlineLevel="1" x14ac:dyDescent="0.25">
      <c r="B2017" s="871" t="s">
        <v>264</v>
      </c>
      <c r="C2017" s="872" t="s">
        <v>201</v>
      </c>
      <c r="D2017" s="873"/>
      <c r="E2017" s="416">
        <f t="shared" ref="E2017" si="736">F2017*G2017*H2017</f>
        <v>0</v>
      </c>
      <c r="F2017" s="417"/>
      <c r="G2017" s="417"/>
      <c r="H2017" s="394">
        <f>H1990</f>
        <v>0</v>
      </c>
      <c r="I2017" s="396">
        <f t="shared" ref="I2017:I2019" si="737">L2017-E2017</f>
        <v>0</v>
      </c>
      <c r="J2017" s="397"/>
      <c r="K2017" s="398"/>
      <c r="L2017" s="394">
        <f t="shared" ref="L2017:L2019" si="738">M2017*N2017*O2017</f>
        <v>0</v>
      </c>
      <c r="M2017" s="399"/>
      <c r="N2017" s="399"/>
      <c r="O2017" s="394">
        <f>O1990</f>
        <v>0</v>
      </c>
      <c r="P2017" s="382"/>
    </row>
    <row r="2018" spans="2:20" ht="16.8" customHeight="1" outlineLevel="1" x14ac:dyDescent="0.25">
      <c r="B2018" s="871"/>
      <c r="C2018" s="872" t="s">
        <v>200</v>
      </c>
      <c r="D2018" s="873"/>
      <c r="E2018" s="416">
        <f>F2018*G2018*H2018</f>
        <v>0</v>
      </c>
      <c r="F2018" s="417">
        <v>5000</v>
      </c>
      <c r="G2018" s="417">
        <f>20*2</f>
        <v>40</v>
      </c>
      <c r="H2018" s="394">
        <f>H1990</f>
        <v>0</v>
      </c>
      <c r="I2018" s="396">
        <f t="shared" si="737"/>
        <v>0</v>
      </c>
      <c r="J2018" s="397"/>
      <c r="K2018" s="398"/>
      <c r="L2018" s="394">
        <f t="shared" si="738"/>
        <v>0</v>
      </c>
      <c r="M2018" s="399"/>
      <c r="N2018" s="399"/>
      <c r="O2018" s="394">
        <f>O1990</f>
        <v>0</v>
      </c>
      <c r="P2018" s="382"/>
    </row>
    <row r="2019" spans="2:20" ht="16.8" customHeight="1" outlineLevel="1" x14ac:dyDescent="0.25">
      <c r="B2019" s="871"/>
      <c r="C2019" s="872" t="s">
        <v>197</v>
      </c>
      <c r="D2019" s="873"/>
      <c r="E2019" s="416">
        <f t="shared" ref="E2019" si="739">F2019*G2019*H2019</f>
        <v>0</v>
      </c>
      <c r="F2019" s="417"/>
      <c r="G2019" s="417"/>
      <c r="H2019" s="394">
        <f>H1990</f>
        <v>0</v>
      </c>
      <c r="I2019" s="396">
        <f t="shared" si="737"/>
        <v>0</v>
      </c>
      <c r="J2019" s="397"/>
      <c r="K2019" s="398"/>
      <c r="L2019" s="394">
        <f t="shared" si="738"/>
        <v>0</v>
      </c>
      <c r="M2019" s="399"/>
      <c r="N2019" s="399"/>
      <c r="O2019" s="394">
        <f>O1990</f>
        <v>0</v>
      </c>
      <c r="P2019" s="382"/>
    </row>
    <row r="2020" spans="2:20" s="415" customFormat="1" ht="18.600000000000001" customHeight="1" outlineLevel="1" thickBot="1" x14ac:dyDescent="0.3">
      <c r="B2020" s="860" t="s">
        <v>265</v>
      </c>
      <c r="C2020" s="861"/>
      <c r="D2020" s="862"/>
      <c r="E2020" s="418">
        <f>SUM(E2017:E2019)</f>
        <v>0</v>
      </c>
      <c r="F2020" s="419"/>
      <c r="G2020" s="420"/>
      <c r="H2020" s="421"/>
      <c r="I2020" s="422"/>
      <c r="J2020" s="423"/>
      <c r="K2020" s="424"/>
      <c r="L2020" s="418">
        <f>SUM(L2017:L2019)</f>
        <v>0</v>
      </c>
      <c r="M2020" s="419"/>
      <c r="N2020" s="420"/>
      <c r="O2020" s="421"/>
      <c r="P2020" s="414"/>
    </row>
    <row r="2021" spans="2:20" ht="21" customHeight="1" thickBot="1" x14ac:dyDescent="0.3">
      <c r="B2021" s="863" t="s">
        <v>254</v>
      </c>
      <c r="C2021" s="864"/>
      <c r="D2021" s="865" t="s">
        <v>255</v>
      </c>
      <c r="E2021" s="857"/>
      <c r="F2021" s="857" t="s">
        <v>257</v>
      </c>
      <c r="G2021" s="857"/>
      <c r="H2021" s="857" t="s">
        <v>258</v>
      </c>
      <c r="I2021" s="857"/>
      <c r="J2021" s="857" t="s">
        <v>259</v>
      </c>
      <c r="K2021" s="857"/>
      <c r="L2021" s="858" t="s">
        <v>260</v>
      </c>
      <c r="M2021" s="858"/>
      <c r="N2021" s="858" t="s">
        <v>261</v>
      </c>
      <c r="O2021" s="859"/>
      <c r="P2021" s="382"/>
    </row>
    <row r="2022" spans="2:20" outlineLevel="1" x14ac:dyDescent="0.25">
      <c r="B2022" s="303" t="s">
        <v>266</v>
      </c>
      <c r="E2022" s="425">
        <f>(E2016-E2015)*0.05</f>
        <v>0</v>
      </c>
      <c r="F2022" s="303"/>
      <c r="G2022" s="303"/>
      <c r="H2022" s="426"/>
      <c r="L2022" s="425">
        <f>(L2016-L2015)*0.05</f>
        <v>0</v>
      </c>
      <c r="P2022" s="382"/>
    </row>
    <row r="2023" spans="2:20" outlineLevel="1" x14ac:dyDescent="0.25">
      <c r="B2023" s="303"/>
      <c r="E2023" s="427" t="str">
        <f>IF(E2015&lt;=E2022,"O.K","Review")</f>
        <v>O.K</v>
      </c>
      <c r="F2023" s="303"/>
      <c r="G2023" s="303"/>
      <c r="L2023" s="427" t="str">
        <f>IF(L2015&lt;=L2022,"O.K","Review")</f>
        <v>O.K</v>
      </c>
      <c r="P2023" s="382"/>
    </row>
    <row r="2024" spans="2:20" x14ac:dyDescent="0.25">
      <c r="B2024" s="303"/>
      <c r="E2024" s="427"/>
      <c r="F2024" s="303"/>
      <c r="G2024" s="303"/>
      <c r="L2024" s="427"/>
      <c r="P2024" s="382"/>
    </row>
    <row r="2025" spans="2:20" s="428" customFormat="1" ht="25.5" customHeight="1" outlineLevel="1" x14ac:dyDescent="0.25">
      <c r="B2025" s="429" t="str">
        <f>정부지원금!$B$29</f>
        <v>성명 :                  (서명)</v>
      </c>
      <c r="C2025" s="429"/>
      <c r="E2025" s="429" t="str">
        <f>정부지원금!$E$29</f>
        <v>성명 :                  (서명)</v>
      </c>
      <c r="F2025" s="430"/>
      <c r="H2025" s="429" t="str">
        <f>정부지원금!$G$29</f>
        <v>성명 :                  (서명)</v>
      </c>
      <c r="K2025" s="430" t="str">
        <f>정부지원금!$I$29</f>
        <v>성명 :                  (서명)</v>
      </c>
      <c r="N2025" s="430" t="str">
        <f>정부지원금!$K$29</f>
        <v>성명 :                  (서명)</v>
      </c>
      <c r="P2025" s="382"/>
    </row>
    <row r="2026" spans="2:20" s="428" customFormat="1" ht="25.5" customHeight="1" outlineLevel="1" x14ac:dyDescent="0.25">
      <c r="B2026" s="429" t="str">
        <f>정부지원금!$B$30</f>
        <v>성명 :                  (서명)</v>
      </c>
      <c r="C2026" s="429"/>
      <c r="E2026" s="429" t="str">
        <f>정부지원금!$E$30</f>
        <v>성명 :                  (서명)</v>
      </c>
      <c r="F2026" s="430"/>
      <c r="H2026" s="429" t="str">
        <f>정부지원금!$G$30</f>
        <v>성명 :                  (서명)</v>
      </c>
      <c r="K2026" s="430" t="str">
        <f>정부지원금!$I$30</f>
        <v>성명 :                  (서명)</v>
      </c>
      <c r="N2026" s="430" t="str">
        <f>정부지원금!$K$30</f>
        <v>성명 :                  (서명)</v>
      </c>
      <c r="P2026" s="382"/>
    </row>
    <row r="2028" spans="2:20" ht="43.5" customHeight="1" x14ac:dyDescent="0.25">
      <c r="B2028" s="372" t="s">
        <v>262</v>
      </c>
      <c r="C2028" s="373"/>
      <c r="D2028" s="373"/>
      <c r="E2028" s="373"/>
      <c r="F2028" s="373"/>
      <c r="G2028" s="373"/>
      <c r="H2028" s="373"/>
      <c r="I2028" s="373"/>
      <c r="J2028" s="373"/>
      <c r="K2028" s="373"/>
      <c r="L2028" s="373"/>
      <c r="M2028" s="373"/>
      <c r="N2028" s="373"/>
      <c r="O2028" s="373"/>
      <c r="P2028" s="373"/>
      <c r="Q2028" s="373"/>
      <c r="R2028" s="373"/>
    </row>
    <row r="2029" spans="2:20" ht="21.6" customHeight="1" x14ac:dyDescent="0.25">
      <c r="B2029" s="942" t="str">
        <f>INDEX('훈련비용 조정내역표'!$C$10:$C$60,MATCH(F2031,'훈련비용 조정내역표'!$B$10:$B$60,0),0)</f>
        <v>승인</v>
      </c>
      <c r="C2029" s="942"/>
      <c r="D2029" s="374"/>
      <c r="E2029" s="375"/>
      <c r="F2029" s="375"/>
      <c r="G2029" s="376"/>
      <c r="H2029" s="383" t="s">
        <v>247</v>
      </c>
      <c r="I2029" s="378">
        <f>INDEX('훈련비용 조정내역표'!$G$10:$G$60,MATCH(F2031,'훈련비용 조정내역표'!$B$10:$B$60,0),0)</f>
        <v>0</v>
      </c>
      <c r="J2029" s="383" t="s">
        <v>248</v>
      </c>
      <c r="K2029" s="605">
        <f>INT(IFERROR($J2034/($B2033*$E2033*$B2036),))</f>
        <v>0</v>
      </c>
      <c r="L2029" s="435" t="e">
        <f>K2029/$I2029</f>
        <v>#DIV/0!</v>
      </c>
      <c r="M2029" s="436" t="s">
        <v>249</v>
      </c>
      <c r="N2029" s="605">
        <f>INT(IFERROR($N2034/($D2033*$G2033*$D2036),))</f>
        <v>0</v>
      </c>
      <c r="O2029" s="435" t="e">
        <f>N2029/$I2029</f>
        <v>#DIV/0!</v>
      </c>
      <c r="P2029" s="373"/>
      <c r="Q2029" s="373"/>
      <c r="R2029" s="373"/>
    </row>
    <row r="2030" spans="2:20" ht="21.6" customHeight="1" x14ac:dyDescent="0.25">
      <c r="B2030" s="379" t="s">
        <v>229</v>
      </c>
      <c r="C2030" s="881" t="s">
        <v>230</v>
      </c>
      <c r="D2030" s="881"/>
      <c r="E2030" s="881"/>
      <c r="F2030" s="377" t="s">
        <v>231</v>
      </c>
      <c r="G2030" s="380" t="s">
        <v>233</v>
      </c>
      <c r="H2030" s="943" t="s">
        <v>250</v>
      </c>
      <c r="I2030" s="944"/>
      <c r="J2030" s="944"/>
      <c r="K2030" s="944"/>
      <c r="L2030" s="944"/>
      <c r="M2030" s="944"/>
      <c r="N2030" s="944"/>
      <c r="O2030" s="945"/>
      <c r="P2030" s="373"/>
      <c r="Q2030" s="373"/>
      <c r="R2030" s="373"/>
    </row>
    <row r="2031" spans="2:20" ht="21.6" customHeight="1" thickBot="1" x14ac:dyDescent="0.3">
      <c r="B2031" s="636" t="str">
        <f>일반사항!$E$6</f>
        <v>부산</v>
      </c>
      <c r="C2031" s="937">
        <f>일반사항!$E$7</f>
        <v>0</v>
      </c>
      <c r="D2031" s="937"/>
      <c r="E2031" s="937"/>
      <c r="F2031" s="665">
        <f>'훈련비용 조정내역표'!$B$49</f>
        <v>40</v>
      </c>
      <c r="G2031" s="381">
        <f>INDEX('훈련비용 조정내역표'!$H$10:$H$60,MATCH(F2031,'훈련비용 조정내역표'!$B$10:$B$60,0),0)</f>
        <v>0</v>
      </c>
      <c r="H2031" s="937">
        <f>INDEX('훈련비용 조정내역표'!$D$10:$D$60,MATCH(F2031,'훈련비용 조정내역표'!$B$10:$B$60,0),0)</f>
        <v>0</v>
      </c>
      <c r="I2031" s="937"/>
      <c r="J2031" s="937"/>
      <c r="K2031" s="937"/>
      <c r="L2031" s="434" t="str">
        <f>IF(E2033=G2033,"◯ 적합","◯ 변경")</f>
        <v>◯ 적합</v>
      </c>
      <c r="M2031" s="938">
        <f>INDEX('훈련비용 조정내역표'!$E$10:$E$60,MATCH(F2031,'훈련비용 조정내역표'!$B$10:$B$60,0),0)</f>
        <v>0</v>
      </c>
      <c r="N2031" s="938"/>
      <c r="O2031" s="938"/>
      <c r="P2031" s="373"/>
      <c r="Q2031" s="373"/>
      <c r="R2031" s="373"/>
    </row>
    <row r="2032" spans="2:20" ht="21.6" customHeight="1" thickTop="1" x14ac:dyDescent="0.25">
      <c r="B2032" s="939" t="s">
        <v>106</v>
      </c>
      <c r="C2032" s="939"/>
      <c r="D2032" s="939"/>
      <c r="E2032" s="939" t="s">
        <v>163</v>
      </c>
      <c r="F2032" s="939"/>
      <c r="G2032" s="940"/>
      <c r="H2032" s="941" t="s">
        <v>243</v>
      </c>
      <c r="I2032" s="939"/>
      <c r="J2032" s="939"/>
      <c r="K2032" s="939"/>
      <c r="L2032" s="939" t="s">
        <v>246</v>
      </c>
      <c r="M2032" s="939"/>
      <c r="N2032" s="939"/>
      <c r="O2032" s="939"/>
      <c r="P2032" s="373"/>
      <c r="Q2032" s="373"/>
      <c r="R2032" s="373"/>
      <c r="T2032" s="382"/>
    </row>
    <row r="2033" spans="1:20" ht="21.6" customHeight="1" x14ac:dyDescent="0.25">
      <c r="B2033" s="915">
        <f>INDEX('훈련비용 조정내역표'!$O$10:$O$60,MATCH(F2031,'훈련비용 조정내역표'!$B$10:$B$60,0),0)</f>
        <v>0</v>
      </c>
      <c r="C2033" s="917" t="str">
        <f>IF(B2033=D2033,"◯ 적합","◯ 변경")</f>
        <v>◯ 적합</v>
      </c>
      <c r="D2033" s="918">
        <f>INDEX('훈련비용 조정내역표'!$Y$10:$Y$60,MATCH(F2031,'훈련비용 조정내역표'!$B$10:$B$60,0),0)</f>
        <v>0</v>
      </c>
      <c r="E2033" s="915">
        <f>INDEX('훈련비용 조정내역표'!$N$10:$N$60,MATCH(F2031,'훈련비용 조정내역표'!$B$10:$B$60,0),0)</f>
        <v>0</v>
      </c>
      <c r="F2033" s="917" t="str">
        <f>IF(E2033=G2033,"◯ 적합","◯ 변경")</f>
        <v>◯ 적합</v>
      </c>
      <c r="G2033" s="921">
        <f>INDEX('훈련비용 조정내역표'!$X$10:$X$60,MATCH(F2031,'훈련비용 조정내역표'!$B$10:$B$60,0),0)</f>
        <v>0</v>
      </c>
      <c r="H2033" s="934" t="s">
        <v>36</v>
      </c>
      <c r="I2033" s="926"/>
      <c r="J2033" s="935">
        <f>J2034+J2035+J2036+J2037</f>
        <v>0</v>
      </c>
      <c r="K2033" s="935"/>
      <c r="L2033" s="926" t="s">
        <v>36</v>
      </c>
      <c r="M2033" s="926"/>
      <c r="N2033" s="935">
        <f>N2034+N2035+N2036+N2037</f>
        <v>0</v>
      </c>
      <c r="O2033" s="935"/>
      <c r="P2033" s="373"/>
      <c r="Q2033" s="373"/>
      <c r="R2033" s="373"/>
      <c r="T2033" s="382"/>
    </row>
    <row r="2034" spans="1:20" ht="21.6" customHeight="1" x14ac:dyDescent="0.25">
      <c r="A2034" s="371" t="str">
        <f>F2031&amp;"훈련비금액"</f>
        <v>40훈련비금액</v>
      </c>
      <c r="B2034" s="915"/>
      <c r="C2034" s="917"/>
      <c r="D2034" s="918"/>
      <c r="E2034" s="915"/>
      <c r="F2034" s="917"/>
      <c r="G2034" s="921"/>
      <c r="H2034" s="929" t="s">
        <v>263</v>
      </c>
      <c r="I2034" s="932"/>
      <c r="J2034" s="936">
        <f>E2068</f>
        <v>0</v>
      </c>
      <c r="K2034" s="936"/>
      <c r="L2034" s="932" t="s">
        <v>263</v>
      </c>
      <c r="M2034" s="932"/>
      <c r="N2034" s="936">
        <f>L2068</f>
        <v>0</v>
      </c>
      <c r="O2034" s="936"/>
      <c r="P2034" s="373"/>
      <c r="Q2034" s="373"/>
      <c r="R2034" s="373"/>
      <c r="T2034" s="382"/>
    </row>
    <row r="2035" spans="1:20" ht="21.6" customHeight="1" x14ac:dyDescent="0.25">
      <c r="A2035" s="371" t="str">
        <f>F2031&amp;"숙식비"</f>
        <v>40숙식비</v>
      </c>
      <c r="B2035" s="926" t="s">
        <v>236</v>
      </c>
      <c r="C2035" s="926"/>
      <c r="D2035" s="926"/>
      <c r="E2035" s="926" t="s">
        <v>237</v>
      </c>
      <c r="F2035" s="926"/>
      <c r="G2035" s="927"/>
      <c r="H2035" s="928" t="s">
        <v>342</v>
      </c>
      <c r="I2035" s="384" t="s">
        <v>244</v>
      </c>
      <c r="J2035" s="923">
        <f>E2069</f>
        <v>0</v>
      </c>
      <c r="K2035" s="923"/>
      <c r="L2035" s="931" t="s">
        <v>342</v>
      </c>
      <c r="M2035" s="384" t="s">
        <v>244</v>
      </c>
      <c r="N2035" s="914">
        <f>L2069</f>
        <v>0</v>
      </c>
      <c r="O2035" s="914"/>
      <c r="P2035" s="373"/>
      <c r="Q2035" s="373"/>
      <c r="R2035" s="373"/>
      <c r="T2035" s="382"/>
    </row>
    <row r="2036" spans="1:20" ht="21.6" customHeight="1" x14ac:dyDescent="0.25">
      <c r="A2036" s="371" t="str">
        <f>F2031&amp;"식비"</f>
        <v>40식비</v>
      </c>
      <c r="B2036" s="915">
        <f>INDEX('훈련비용 조정내역표'!$M$10:$M$60,MATCH(F2031,'훈련비용 조정내역표'!$B$10:$B$60,0),0)</f>
        <v>0</v>
      </c>
      <c r="C2036" s="917" t="str">
        <f>IF(B2036=D2036,"◯ 적합","◯ 변경")</f>
        <v>◯ 적합</v>
      </c>
      <c r="D2036" s="918">
        <f>INDEX('훈련비용 조정내역표'!$W$10:$W$60,MATCH(F2031,'훈련비용 조정내역표'!$B$10:$B$60,0),0)</f>
        <v>0</v>
      </c>
      <c r="E2036" s="920">
        <f>INDEX('훈련비용 조정내역표'!$J$10:$J$60,MATCH(F2031,'훈련비용 조정내역표'!$B$10:$B$60,0),0)</f>
        <v>0</v>
      </c>
      <c r="F2036" s="917" t="str">
        <f>IF(E2036=G2036,"◯ 적합","◯ 변경")</f>
        <v>◯ 적합</v>
      </c>
      <c r="G2036" s="921">
        <f>INDEX('훈련비용 조정내역표'!$K$10:$K$60,MATCH(F2031,'훈련비용 조정내역표'!$B$10:$B$60,0),0)</f>
        <v>0</v>
      </c>
      <c r="H2036" s="929"/>
      <c r="I2036" s="384" t="s">
        <v>199</v>
      </c>
      <c r="J2036" s="923">
        <f>E2070</f>
        <v>0</v>
      </c>
      <c r="K2036" s="923"/>
      <c r="L2036" s="932"/>
      <c r="M2036" s="384" t="s">
        <v>199</v>
      </c>
      <c r="N2036" s="914">
        <f>L2070</f>
        <v>0</v>
      </c>
      <c r="O2036" s="914"/>
      <c r="P2036" s="373"/>
      <c r="Q2036" s="373"/>
      <c r="R2036" s="373"/>
      <c r="T2036" s="382"/>
    </row>
    <row r="2037" spans="1:20" ht="21.6" customHeight="1" thickBot="1" x14ac:dyDescent="0.3">
      <c r="A2037" s="371" t="str">
        <f>F2031&amp;"수당 등"</f>
        <v>40수당 등</v>
      </c>
      <c r="B2037" s="916"/>
      <c r="C2037" s="917"/>
      <c r="D2037" s="919"/>
      <c r="E2037" s="916"/>
      <c r="F2037" s="917"/>
      <c r="G2037" s="922"/>
      <c r="H2037" s="930"/>
      <c r="I2037" s="385" t="s">
        <v>245</v>
      </c>
      <c r="J2037" s="924">
        <f>E2071</f>
        <v>0</v>
      </c>
      <c r="K2037" s="924"/>
      <c r="L2037" s="933"/>
      <c r="M2037" s="385" t="s">
        <v>245</v>
      </c>
      <c r="N2037" s="925">
        <f>L2071</f>
        <v>0</v>
      </c>
      <c r="O2037" s="925"/>
      <c r="P2037" s="373"/>
      <c r="Q2037" s="373"/>
      <c r="R2037" s="373"/>
      <c r="T2037" s="382"/>
    </row>
    <row r="2038" spans="1:20" ht="21.6" customHeight="1" thickTop="1" thickBot="1" x14ac:dyDescent="0.3">
      <c r="B2038" s="883" t="s">
        <v>238</v>
      </c>
      <c r="C2038" s="883"/>
      <c r="D2038" s="386">
        <f>INDEX('훈련비용 조정내역표'!$L$10:$L$60,MATCH(F2031,'훈련비용 조정내역표'!$B$10:$B$60,0),0)</f>
        <v>0</v>
      </c>
      <c r="E2038" s="883" t="s">
        <v>239</v>
      </c>
      <c r="F2038" s="883"/>
      <c r="G2038" s="387">
        <f>INDEX('훈련비용 조정내역표'!$V$10:$V$60,MATCH(F2031,'훈련비용 조정내역표'!$B$10:$B$60,0),0)</f>
        <v>0</v>
      </c>
      <c r="H2038" s="884" t="s">
        <v>240</v>
      </c>
      <c r="I2038" s="884"/>
      <c r="J2038" s="388" t="s">
        <v>241</v>
      </c>
      <c r="K2038" s="389"/>
      <c r="L2038" s="388" t="s">
        <v>242</v>
      </c>
      <c r="M2038" s="390"/>
      <c r="N2038" s="885"/>
      <c r="O2038" s="885"/>
      <c r="P2038" s="373"/>
      <c r="Q2038" s="373"/>
      <c r="R2038" s="373"/>
      <c r="T2038" s="382"/>
    </row>
    <row r="2039" spans="1:20" ht="21.6" customHeight="1" thickTop="1" x14ac:dyDescent="0.25">
      <c r="B2039" s="886" t="s">
        <v>174</v>
      </c>
      <c r="C2039" s="889" t="s">
        <v>175</v>
      </c>
      <c r="D2039" s="890"/>
      <c r="E2039" s="895" t="s">
        <v>251</v>
      </c>
      <c r="F2039" s="896"/>
      <c r="G2039" s="896"/>
      <c r="H2039" s="896"/>
      <c r="I2039" s="897" t="s">
        <v>252</v>
      </c>
      <c r="J2039" s="898"/>
      <c r="K2039" s="899"/>
      <c r="L2039" s="906" t="s">
        <v>253</v>
      </c>
      <c r="M2039" s="907"/>
      <c r="N2039" s="907"/>
      <c r="O2039" s="908"/>
      <c r="P2039" s="382"/>
    </row>
    <row r="2040" spans="1:20" ht="21.6" customHeight="1" x14ac:dyDescent="0.25">
      <c r="B2040" s="887"/>
      <c r="C2040" s="891"/>
      <c r="D2040" s="892"/>
      <c r="E2040" s="909" t="s">
        <v>176</v>
      </c>
      <c r="F2040" s="911" t="s">
        <v>177</v>
      </c>
      <c r="G2040" s="912"/>
      <c r="H2040" s="912"/>
      <c r="I2040" s="900"/>
      <c r="J2040" s="901"/>
      <c r="K2040" s="902"/>
      <c r="L2040" s="909" t="s">
        <v>176</v>
      </c>
      <c r="M2040" s="911" t="s">
        <v>177</v>
      </c>
      <c r="N2040" s="912"/>
      <c r="O2040" s="913"/>
      <c r="P2040" s="382"/>
    </row>
    <row r="2041" spans="1:20" ht="21.6" customHeight="1" x14ac:dyDescent="0.25">
      <c r="B2041" s="888"/>
      <c r="C2041" s="893"/>
      <c r="D2041" s="894"/>
      <c r="E2041" s="910"/>
      <c r="F2041" s="392" t="s">
        <v>134</v>
      </c>
      <c r="G2041" s="392" t="s">
        <v>195</v>
      </c>
      <c r="H2041" s="391" t="s">
        <v>136</v>
      </c>
      <c r="I2041" s="903"/>
      <c r="J2041" s="904"/>
      <c r="K2041" s="905"/>
      <c r="L2041" s="910"/>
      <c r="M2041" s="392" t="s">
        <v>134</v>
      </c>
      <c r="N2041" s="392" t="s">
        <v>195</v>
      </c>
      <c r="O2041" s="392" t="s">
        <v>136</v>
      </c>
      <c r="P2041" s="382"/>
    </row>
    <row r="2042" spans="1:20" ht="18.600000000000001" customHeight="1" x14ac:dyDescent="0.25">
      <c r="A2042" s="451" t="s">
        <v>114</v>
      </c>
      <c r="B2042" s="393" t="s">
        <v>114</v>
      </c>
      <c r="C2042" s="880" t="s">
        <v>180</v>
      </c>
      <c r="D2042" s="878"/>
      <c r="E2042" s="394">
        <f>F2042*G2042*H2042</f>
        <v>0</v>
      </c>
      <c r="F2042" s="395"/>
      <c r="G2042" s="395"/>
      <c r="H2042" s="394">
        <f>B2033</f>
        <v>0</v>
      </c>
      <c r="I2042" s="396">
        <f>L2042-E2042</f>
        <v>0</v>
      </c>
      <c r="J2042" s="397"/>
      <c r="K2042" s="398"/>
      <c r="L2042" s="394">
        <f>M2042*N2042*O2042</f>
        <v>0</v>
      </c>
      <c r="M2042" s="399"/>
      <c r="N2042" s="399"/>
      <c r="O2042" s="394">
        <f>D2033</f>
        <v>0</v>
      </c>
      <c r="P2042" s="382"/>
    </row>
    <row r="2043" spans="1:20" ht="18.600000000000001" customHeight="1" x14ac:dyDescent="0.25">
      <c r="A2043" s="451" t="s">
        <v>164</v>
      </c>
      <c r="B2043" s="881" t="s">
        <v>164</v>
      </c>
      <c r="C2043" s="876" t="s">
        <v>178</v>
      </c>
      <c r="D2043" s="877"/>
      <c r="E2043" s="400">
        <f>SUM(E2044:E2047)</f>
        <v>0</v>
      </c>
      <c r="F2043" s="401"/>
      <c r="G2043" s="402"/>
      <c r="H2043" s="402"/>
      <c r="I2043" s="396"/>
      <c r="J2043" s="403"/>
      <c r="K2043" s="404"/>
      <c r="L2043" s="400">
        <f>SUM(L2044:L2047)</f>
        <v>0</v>
      </c>
      <c r="M2043" s="401"/>
      <c r="N2043" s="402"/>
      <c r="O2043" s="402"/>
      <c r="P2043" s="382"/>
    </row>
    <row r="2044" spans="1:20" ht="18.600000000000001" customHeight="1" x14ac:dyDescent="0.25">
      <c r="A2044" s="451"/>
      <c r="B2044" s="881"/>
      <c r="C2044" s="874" t="s">
        <v>181</v>
      </c>
      <c r="D2044" s="882"/>
      <c r="E2044" s="394">
        <f t="shared" ref="E2044:E2047" si="740">F2044*G2044*H2044</f>
        <v>0</v>
      </c>
      <c r="F2044" s="395"/>
      <c r="G2044" s="395"/>
      <c r="H2044" s="394">
        <f>H2042</f>
        <v>0</v>
      </c>
      <c r="I2044" s="396">
        <f t="shared" ref="I2044:I2048" si="741">L2044-E2044</f>
        <v>0</v>
      </c>
      <c r="J2044" s="397"/>
      <c r="K2044" s="398"/>
      <c r="L2044" s="394">
        <f t="shared" ref="L2044:L2048" si="742">M2044*N2044*O2044</f>
        <v>0</v>
      </c>
      <c r="M2044" s="399"/>
      <c r="N2044" s="399"/>
      <c r="O2044" s="394">
        <f>O2042</f>
        <v>0</v>
      </c>
      <c r="P2044" s="382"/>
    </row>
    <row r="2045" spans="1:20" ht="18.600000000000001" customHeight="1" x14ac:dyDescent="0.25">
      <c r="A2045" s="451"/>
      <c r="B2045" s="881"/>
      <c r="C2045" s="874" t="s">
        <v>181</v>
      </c>
      <c r="D2045" s="882"/>
      <c r="E2045" s="394">
        <f t="shared" si="740"/>
        <v>0</v>
      </c>
      <c r="F2045" s="395"/>
      <c r="G2045" s="395"/>
      <c r="H2045" s="394">
        <f>H2042</f>
        <v>0</v>
      </c>
      <c r="I2045" s="396">
        <f t="shared" si="741"/>
        <v>0</v>
      </c>
      <c r="J2045" s="397"/>
      <c r="K2045" s="398"/>
      <c r="L2045" s="394">
        <f t="shared" si="742"/>
        <v>0</v>
      </c>
      <c r="M2045" s="399"/>
      <c r="N2045" s="399"/>
      <c r="O2045" s="394">
        <f>O2042</f>
        <v>0</v>
      </c>
      <c r="P2045" s="382"/>
    </row>
    <row r="2046" spans="1:20" ht="18.600000000000001" customHeight="1" x14ac:dyDescent="0.25">
      <c r="A2046" s="451"/>
      <c r="B2046" s="881"/>
      <c r="C2046" s="874" t="s">
        <v>182</v>
      </c>
      <c r="D2046" s="867"/>
      <c r="E2046" s="394">
        <f t="shared" si="740"/>
        <v>0</v>
      </c>
      <c r="F2046" s="395"/>
      <c r="G2046" s="395"/>
      <c r="H2046" s="394">
        <f>H2042</f>
        <v>0</v>
      </c>
      <c r="I2046" s="396">
        <f t="shared" si="741"/>
        <v>0</v>
      </c>
      <c r="J2046" s="397"/>
      <c r="K2046" s="398"/>
      <c r="L2046" s="394">
        <f t="shared" si="742"/>
        <v>0</v>
      </c>
      <c r="M2046" s="399"/>
      <c r="N2046" s="399"/>
      <c r="O2046" s="394">
        <f>O2042</f>
        <v>0</v>
      </c>
      <c r="P2046" s="382"/>
    </row>
    <row r="2047" spans="1:20" ht="18.600000000000001" customHeight="1" x14ac:dyDescent="0.25">
      <c r="A2047" s="451"/>
      <c r="B2047" s="881"/>
      <c r="C2047" s="874" t="s">
        <v>182</v>
      </c>
      <c r="D2047" s="867"/>
      <c r="E2047" s="394">
        <f t="shared" si="740"/>
        <v>0</v>
      </c>
      <c r="F2047" s="395"/>
      <c r="G2047" s="395"/>
      <c r="H2047" s="394">
        <f>H2042</f>
        <v>0</v>
      </c>
      <c r="I2047" s="396">
        <f t="shared" si="741"/>
        <v>0</v>
      </c>
      <c r="J2047" s="397"/>
      <c r="K2047" s="398"/>
      <c r="L2047" s="394">
        <f t="shared" si="742"/>
        <v>0</v>
      </c>
      <c r="M2047" s="399"/>
      <c r="N2047" s="399"/>
      <c r="O2047" s="394">
        <f>O2042</f>
        <v>0</v>
      </c>
      <c r="P2047" s="382"/>
    </row>
    <row r="2048" spans="1:20" ht="18.600000000000001" customHeight="1" x14ac:dyDescent="0.25">
      <c r="A2048" s="451" t="s">
        <v>165</v>
      </c>
      <c r="B2048" s="405" t="s">
        <v>165</v>
      </c>
      <c r="C2048" s="874" t="s">
        <v>183</v>
      </c>
      <c r="D2048" s="867"/>
      <c r="E2048" s="394">
        <f>F2048*G2048*H2048</f>
        <v>0</v>
      </c>
      <c r="F2048" s="395"/>
      <c r="G2048" s="395"/>
      <c r="H2048" s="394">
        <f>H2042</f>
        <v>0</v>
      </c>
      <c r="I2048" s="396">
        <f t="shared" si="741"/>
        <v>0</v>
      </c>
      <c r="J2048" s="397"/>
      <c r="K2048" s="398"/>
      <c r="L2048" s="394">
        <f t="shared" si="742"/>
        <v>0</v>
      </c>
      <c r="M2048" s="399"/>
      <c r="N2048" s="399"/>
      <c r="O2048" s="394">
        <f>O2042</f>
        <v>0</v>
      </c>
      <c r="P2048" s="382"/>
    </row>
    <row r="2049" spans="1:17" ht="18.600000000000001" customHeight="1" x14ac:dyDescent="0.25">
      <c r="A2049" s="451" t="s">
        <v>166</v>
      </c>
      <c r="B2049" s="875" t="s">
        <v>166</v>
      </c>
      <c r="C2049" s="876" t="s">
        <v>178</v>
      </c>
      <c r="D2049" s="877"/>
      <c r="E2049" s="400">
        <f>SUM(E2050:E2052)</f>
        <v>0</v>
      </c>
      <c r="F2049" s="401"/>
      <c r="G2049" s="402"/>
      <c r="H2049" s="402"/>
      <c r="I2049" s="406"/>
      <c r="J2049" s="403"/>
      <c r="K2049" s="404"/>
      <c r="L2049" s="400">
        <f>SUM(L2050:L2052)</f>
        <v>0</v>
      </c>
      <c r="M2049" s="401"/>
      <c r="N2049" s="402"/>
      <c r="O2049" s="402"/>
      <c r="P2049" s="382"/>
    </row>
    <row r="2050" spans="1:17" ht="18.600000000000001" customHeight="1" x14ac:dyDescent="0.25">
      <c r="A2050" s="451"/>
      <c r="B2050" s="879"/>
      <c r="C2050" s="866" t="s">
        <v>184</v>
      </c>
      <c r="D2050" s="867"/>
      <c r="E2050" s="394">
        <f>F2050*G2050*H2050</f>
        <v>0</v>
      </c>
      <c r="F2050" s="395"/>
      <c r="G2050" s="395"/>
      <c r="H2050" s="394">
        <f>H2042</f>
        <v>0</v>
      </c>
      <c r="I2050" s="396">
        <f t="shared" ref="I2050:I2053" si="743">L2050-E2050</f>
        <v>0</v>
      </c>
      <c r="J2050" s="397"/>
      <c r="K2050" s="398"/>
      <c r="L2050" s="394">
        <f t="shared" ref="L2050:L2053" si="744">M2050*N2050*O2050</f>
        <v>0</v>
      </c>
      <c r="M2050" s="399"/>
      <c r="N2050" s="399"/>
      <c r="O2050" s="394">
        <f>O2042</f>
        <v>0</v>
      </c>
      <c r="P2050" s="382"/>
    </row>
    <row r="2051" spans="1:17" ht="18.600000000000001" customHeight="1" x14ac:dyDescent="0.25">
      <c r="A2051" s="451"/>
      <c r="B2051" s="879"/>
      <c r="C2051" s="866" t="s">
        <v>185</v>
      </c>
      <c r="D2051" s="867"/>
      <c r="E2051" s="394">
        <f t="shared" ref="E2051:E2052" si="745">F2051*G2051*H2051</f>
        <v>0</v>
      </c>
      <c r="F2051" s="395"/>
      <c r="G2051" s="395"/>
      <c r="H2051" s="394">
        <f>H2042</f>
        <v>0</v>
      </c>
      <c r="I2051" s="396">
        <f t="shared" si="743"/>
        <v>0</v>
      </c>
      <c r="J2051" s="397"/>
      <c r="K2051" s="398"/>
      <c r="L2051" s="394">
        <f t="shared" si="744"/>
        <v>0</v>
      </c>
      <c r="M2051" s="399"/>
      <c r="N2051" s="399"/>
      <c r="O2051" s="394">
        <f>O2042</f>
        <v>0</v>
      </c>
      <c r="P2051" s="382"/>
    </row>
    <row r="2052" spans="1:17" ht="18.600000000000001" customHeight="1" x14ac:dyDescent="0.25">
      <c r="A2052" s="451"/>
      <c r="B2052" s="879"/>
      <c r="C2052" s="866" t="s">
        <v>179</v>
      </c>
      <c r="D2052" s="867"/>
      <c r="E2052" s="394">
        <f t="shared" si="745"/>
        <v>0</v>
      </c>
      <c r="F2052" s="395"/>
      <c r="G2052" s="395"/>
      <c r="H2052" s="394">
        <f>H2042</f>
        <v>0</v>
      </c>
      <c r="I2052" s="396">
        <f t="shared" si="743"/>
        <v>0</v>
      </c>
      <c r="J2052" s="397"/>
      <c r="K2052" s="398"/>
      <c r="L2052" s="394">
        <f t="shared" si="744"/>
        <v>0</v>
      </c>
      <c r="M2052" s="399"/>
      <c r="N2052" s="399"/>
      <c r="O2052" s="394">
        <f>O2042</f>
        <v>0</v>
      </c>
      <c r="P2052" s="382"/>
    </row>
    <row r="2053" spans="1:17" ht="18.600000000000001" customHeight="1" x14ac:dyDescent="0.25">
      <c r="A2053" s="451" t="s">
        <v>167</v>
      </c>
      <c r="B2053" s="407" t="s">
        <v>167</v>
      </c>
      <c r="C2053" s="874" t="s">
        <v>186</v>
      </c>
      <c r="D2053" s="867"/>
      <c r="E2053" s="394">
        <f>F2053*G2053*H2053</f>
        <v>0</v>
      </c>
      <c r="F2053" s="395"/>
      <c r="G2053" s="395"/>
      <c r="H2053" s="394">
        <f>H2042</f>
        <v>0</v>
      </c>
      <c r="I2053" s="396">
        <f t="shared" si="743"/>
        <v>0</v>
      </c>
      <c r="J2053" s="397"/>
      <c r="K2053" s="398"/>
      <c r="L2053" s="394">
        <f t="shared" si="744"/>
        <v>0</v>
      </c>
      <c r="M2053" s="399"/>
      <c r="N2053" s="399"/>
      <c r="O2053" s="394">
        <f>O2042</f>
        <v>0</v>
      </c>
      <c r="P2053" s="382"/>
    </row>
    <row r="2054" spans="1:17" ht="18.600000000000001" customHeight="1" x14ac:dyDescent="0.25">
      <c r="A2054" s="451" t="s">
        <v>168</v>
      </c>
      <c r="B2054" s="875" t="s">
        <v>168</v>
      </c>
      <c r="C2054" s="876" t="s">
        <v>178</v>
      </c>
      <c r="D2054" s="877"/>
      <c r="E2054" s="400">
        <f>SUM(E2055:E2057)</f>
        <v>0</v>
      </c>
      <c r="F2054" s="401"/>
      <c r="G2054" s="402"/>
      <c r="H2054" s="402"/>
      <c r="I2054" s="406"/>
      <c r="J2054" s="403"/>
      <c r="K2054" s="404"/>
      <c r="L2054" s="400">
        <f>SUM(L2055:L2057)</f>
        <v>0</v>
      </c>
      <c r="M2054" s="401"/>
      <c r="N2054" s="402"/>
      <c r="O2054" s="402"/>
      <c r="P2054" s="382"/>
    </row>
    <row r="2055" spans="1:17" ht="18.600000000000001" customHeight="1" x14ac:dyDescent="0.25">
      <c r="A2055" s="451"/>
      <c r="B2055" s="875"/>
      <c r="C2055" s="866" t="s">
        <v>187</v>
      </c>
      <c r="D2055" s="867"/>
      <c r="E2055" s="394">
        <f t="shared" ref="E2055:E2057" si="746">F2055*G2055*H2055</f>
        <v>0</v>
      </c>
      <c r="F2055" s="395"/>
      <c r="G2055" s="395"/>
      <c r="H2055" s="394">
        <f>H2042</f>
        <v>0</v>
      </c>
      <c r="I2055" s="396">
        <f t="shared" ref="I2055:I2058" si="747">L2055-E2055</f>
        <v>0</v>
      </c>
      <c r="J2055" s="397"/>
      <c r="K2055" s="398"/>
      <c r="L2055" s="394">
        <f t="shared" ref="L2055:L2058" si="748">M2055*N2055*O2055</f>
        <v>0</v>
      </c>
      <c r="M2055" s="399"/>
      <c r="N2055" s="399"/>
      <c r="O2055" s="394">
        <f>O2042</f>
        <v>0</v>
      </c>
      <c r="P2055" s="382"/>
    </row>
    <row r="2056" spans="1:17" ht="18.600000000000001" customHeight="1" x14ac:dyDescent="0.25">
      <c r="A2056" s="451"/>
      <c r="B2056" s="875"/>
      <c r="C2056" s="866" t="s">
        <v>188</v>
      </c>
      <c r="D2056" s="867"/>
      <c r="E2056" s="394">
        <f t="shared" si="746"/>
        <v>0</v>
      </c>
      <c r="F2056" s="395"/>
      <c r="G2056" s="395"/>
      <c r="H2056" s="394">
        <f>H2042</f>
        <v>0</v>
      </c>
      <c r="I2056" s="396">
        <f t="shared" si="747"/>
        <v>0</v>
      </c>
      <c r="J2056" s="397"/>
      <c r="K2056" s="398"/>
      <c r="L2056" s="394">
        <f t="shared" si="748"/>
        <v>0</v>
      </c>
      <c r="M2056" s="399"/>
      <c r="N2056" s="399"/>
      <c r="O2056" s="394">
        <f>O2042</f>
        <v>0</v>
      </c>
      <c r="P2056" s="382"/>
    </row>
    <row r="2057" spans="1:17" ht="18.600000000000001" customHeight="1" x14ac:dyDescent="0.25">
      <c r="A2057" s="451"/>
      <c r="B2057" s="875"/>
      <c r="C2057" s="866" t="s">
        <v>179</v>
      </c>
      <c r="D2057" s="867"/>
      <c r="E2057" s="394">
        <f t="shared" si="746"/>
        <v>0</v>
      </c>
      <c r="F2057" s="395"/>
      <c r="G2057" s="395"/>
      <c r="H2057" s="394">
        <f>H2042</f>
        <v>0</v>
      </c>
      <c r="I2057" s="396">
        <f t="shared" si="747"/>
        <v>0</v>
      </c>
      <c r="J2057" s="397"/>
      <c r="K2057" s="398"/>
      <c r="L2057" s="394">
        <f t="shared" si="748"/>
        <v>0</v>
      </c>
      <c r="M2057" s="399"/>
      <c r="N2057" s="399"/>
      <c r="O2057" s="394">
        <f>O2042</f>
        <v>0</v>
      </c>
      <c r="P2057" s="382"/>
    </row>
    <row r="2058" spans="1:17" ht="18.600000000000001" customHeight="1" x14ac:dyDescent="0.25">
      <c r="A2058" s="451" t="s">
        <v>169</v>
      </c>
      <c r="B2058" s="405" t="s">
        <v>169</v>
      </c>
      <c r="C2058" s="874" t="s">
        <v>189</v>
      </c>
      <c r="D2058" s="867"/>
      <c r="E2058" s="394">
        <f>F2058*G2058*H2058</f>
        <v>0</v>
      </c>
      <c r="F2058" s="395"/>
      <c r="G2058" s="395"/>
      <c r="H2058" s="394">
        <f>H2042</f>
        <v>0</v>
      </c>
      <c r="I2058" s="396">
        <f t="shared" si="747"/>
        <v>0</v>
      </c>
      <c r="J2058" s="397"/>
      <c r="K2058" s="398"/>
      <c r="L2058" s="394">
        <f t="shared" si="748"/>
        <v>0</v>
      </c>
      <c r="M2058" s="399"/>
      <c r="N2058" s="399"/>
      <c r="O2058" s="394">
        <f>O2042</f>
        <v>0</v>
      </c>
      <c r="P2058" s="382"/>
    </row>
    <row r="2059" spans="1:17" ht="18.600000000000001" customHeight="1" x14ac:dyDescent="0.25">
      <c r="A2059" s="451" t="s">
        <v>170</v>
      </c>
      <c r="B2059" s="875" t="s">
        <v>170</v>
      </c>
      <c r="C2059" s="876" t="s">
        <v>178</v>
      </c>
      <c r="D2059" s="877"/>
      <c r="E2059" s="400">
        <f>SUM(E2060:E2061)</f>
        <v>0</v>
      </c>
      <c r="F2059" s="401"/>
      <c r="G2059" s="402"/>
      <c r="H2059" s="402"/>
      <c r="I2059" s="406"/>
      <c r="J2059" s="403"/>
      <c r="K2059" s="404"/>
      <c r="L2059" s="400">
        <f>SUM(L2060:L2061)</f>
        <v>0</v>
      </c>
      <c r="M2059" s="401"/>
      <c r="N2059" s="402"/>
      <c r="O2059" s="402"/>
      <c r="P2059" s="382"/>
    </row>
    <row r="2060" spans="1:17" ht="18.600000000000001" customHeight="1" x14ac:dyDescent="0.25">
      <c r="A2060" s="451"/>
      <c r="B2060" s="878"/>
      <c r="C2060" s="874" t="s">
        <v>170</v>
      </c>
      <c r="D2060" s="867"/>
      <c r="E2060" s="394">
        <f t="shared" ref="E2060" si="749">F2060*G2060*H2060</f>
        <v>0</v>
      </c>
      <c r="F2060" s="395"/>
      <c r="G2060" s="395"/>
      <c r="H2060" s="394">
        <f>H2042</f>
        <v>0</v>
      </c>
      <c r="I2060" s="396">
        <f t="shared" ref="I2060:I2062" si="750">L2060-E2060</f>
        <v>0</v>
      </c>
      <c r="J2060" s="397"/>
      <c r="K2060" s="398"/>
      <c r="L2060" s="394">
        <f t="shared" ref="L2060:L2062" si="751">M2060*N2060*O2060</f>
        <v>0</v>
      </c>
      <c r="M2060" s="399"/>
      <c r="N2060" s="399"/>
      <c r="O2060" s="394">
        <f>O2042</f>
        <v>0</v>
      </c>
      <c r="P2060" s="382"/>
    </row>
    <row r="2061" spans="1:17" ht="18.600000000000001" customHeight="1" x14ac:dyDescent="0.25">
      <c r="A2061" s="451"/>
      <c r="B2061" s="878"/>
      <c r="C2061" s="874" t="s">
        <v>190</v>
      </c>
      <c r="D2061" s="867"/>
      <c r="E2061" s="394">
        <f>F2061*G2061*H2061</f>
        <v>0</v>
      </c>
      <c r="F2061" s="395"/>
      <c r="G2061" s="395"/>
      <c r="H2061" s="394">
        <f>H2042</f>
        <v>0</v>
      </c>
      <c r="I2061" s="396">
        <f t="shared" si="750"/>
        <v>0</v>
      </c>
      <c r="J2061" s="397"/>
      <c r="K2061" s="398"/>
      <c r="L2061" s="394">
        <f t="shared" si="751"/>
        <v>0</v>
      </c>
      <c r="M2061" s="399"/>
      <c r="N2061" s="399"/>
      <c r="O2061" s="394">
        <f>O2042</f>
        <v>0</v>
      </c>
      <c r="P2061" s="382"/>
    </row>
    <row r="2062" spans="1:17" ht="18.600000000000001" customHeight="1" x14ac:dyDescent="0.25">
      <c r="A2062" s="451" t="s">
        <v>171</v>
      </c>
      <c r="B2062" s="405" t="s">
        <v>171</v>
      </c>
      <c r="C2062" s="874" t="s">
        <v>191</v>
      </c>
      <c r="D2062" s="867"/>
      <c r="E2062" s="394">
        <f>F2062*G2062*H2062</f>
        <v>0</v>
      </c>
      <c r="F2062" s="395"/>
      <c r="G2062" s="395"/>
      <c r="H2062" s="394">
        <f>H2042</f>
        <v>0</v>
      </c>
      <c r="I2062" s="396">
        <f t="shared" si="750"/>
        <v>0</v>
      </c>
      <c r="J2062" s="397"/>
      <c r="K2062" s="398"/>
      <c r="L2062" s="394">
        <f t="shared" si="751"/>
        <v>0</v>
      </c>
      <c r="M2062" s="399"/>
      <c r="N2062" s="399"/>
      <c r="O2062" s="394">
        <f>O2042</f>
        <v>0</v>
      </c>
      <c r="P2062" s="382"/>
      <c r="Q2062" s="371" t="s">
        <v>256</v>
      </c>
    </row>
    <row r="2063" spans="1:17" ht="18.600000000000001" customHeight="1" x14ac:dyDescent="0.25">
      <c r="A2063" s="451" t="s">
        <v>172</v>
      </c>
      <c r="B2063" s="875" t="s">
        <v>172</v>
      </c>
      <c r="C2063" s="876" t="s">
        <v>178</v>
      </c>
      <c r="D2063" s="877"/>
      <c r="E2063" s="400">
        <f>SUM(E2064:E2066)</f>
        <v>0</v>
      </c>
      <c r="F2063" s="401"/>
      <c r="G2063" s="402"/>
      <c r="H2063" s="402"/>
      <c r="I2063" s="406"/>
      <c r="J2063" s="403"/>
      <c r="K2063" s="404"/>
      <c r="L2063" s="400">
        <f>SUM(L2064:L2066)</f>
        <v>0</v>
      </c>
      <c r="M2063" s="401"/>
      <c r="N2063" s="402"/>
      <c r="O2063" s="402"/>
      <c r="P2063" s="382"/>
    </row>
    <row r="2064" spans="1:17" ht="18.600000000000001" customHeight="1" x14ac:dyDescent="0.25">
      <c r="A2064" s="451"/>
      <c r="B2064" s="875"/>
      <c r="C2064" s="866" t="s">
        <v>192</v>
      </c>
      <c r="D2064" s="867"/>
      <c r="E2064" s="394">
        <f t="shared" ref="E2064:E2066" si="752">F2064*G2064*H2064</f>
        <v>0</v>
      </c>
      <c r="F2064" s="395"/>
      <c r="G2064" s="395"/>
      <c r="H2064" s="394">
        <f>H2042</f>
        <v>0</v>
      </c>
      <c r="I2064" s="396">
        <f t="shared" ref="I2064:I2067" si="753">L2064-E2064</f>
        <v>0</v>
      </c>
      <c r="J2064" s="397"/>
      <c r="K2064" s="398"/>
      <c r="L2064" s="394">
        <f t="shared" ref="L2064:L2067" si="754">M2064*N2064*O2064</f>
        <v>0</v>
      </c>
      <c r="M2064" s="399"/>
      <c r="N2064" s="399"/>
      <c r="O2064" s="394">
        <f>O2042</f>
        <v>0</v>
      </c>
      <c r="P2064" s="382"/>
    </row>
    <row r="2065" spans="1:18" ht="18.600000000000001" customHeight="1" x14ac:dyDescent="0.25">
      <c r="A2065" s="451"/>
      <c r="B2065" s="875"/>
      <c r="C2065" s="866" t="s">
        <v>193</v>
      </c>
      <c r="D2065" s="867"/>
      <c r="E2065" s="394">
        <f t="shared" si="752"/>
        <v>0</v>
      </c>
      <c r="F2065" s="395"/>
      <c r="G2065" s="395"/>
      <c r="H2065" s="394">
        <f>H2042</f>
        <v>0</v>
      </c>
      <c r="I2065" s="396">
        <f t="shared" si="753"/>
        <v>0</v>
      </c>
      <c r="J2065" s="397"/>
      <c r="K2065" s="398"/>
      <c r="L2065" s="394">
        <f t="shared" si="754"/>
        <v>0</v>
      </c>
      <c r="M2065" s="399"/>
      <c r="N2065" s="399"/>
      <c r="O2065" s="394">
        <f>O2042</f>
        <v>0</v>
      </c>
      <c r="P2065" s="382"/>
    </row>
    <row r="2066" spans="1:18" ht="18.600000000000001" customHeight="1" x14ac:dyDescent="0.25">
      <c r="A2066" s="451"/>
      <c r="B2066" s="875"/>
      <c r="C2066" s="866" t="s">
        <v>179</v>
      </c>
      <c r="D2066" s="867"/>
      <c r="E2066" s="394">
        <f t="shared" si="752"/>
        <v>0</v>
      </c>
      <c r="F2066" s="395"/>
      <c r="G2066" s="395"/>
      <c r="H2066" s="394">
        <f>H2042</f>
        <v>0</v>
      </c>
      <c r="I2066" s="396">
        <f t="shared" si="753"/>
        <v>0</v>
      </c>
      <c r="J2066" s="397"/>
      <c r="K2066" s="398"/>
      <c r="L2066" s="394">
        <f t="shared" si="754"/>
        <v>0</v>
      </c>
      <c r="M2066" s="399"/>
      <c r="N2066" s="399"/>
      <c r="O2066" s="394">
        <f>O2042</f>
        <v>0</v>
      </c>
      <c r="P2066" s="382"/>
    </row>
    <row r="2067" spans="1:18" ht="18.600000000000001" customHeight="1" x14ac:dyDescent="0.25">
      <c r="A2067" s="451" t="s">
        <v>173</v>
      </c>
      <c r="B2067" s="405" t="s">
        <v>173</v>
      </c>
      <c r="C2067" s="866" t="s">
        <v>194</v>
      </c>
      <c r="D2067" s="867"/>
      <c r="E2067" s="394">
        <f>F2067*G2067*H2067</f>
        <v>0</v>
      </c>
      <c r="F2067" s="395"/>
      <c r="G2067" s="395"/>
      <c r="H2067" s="394">
        <f>H2042</f>
        <v>0</v>
      </c>
      <c r="I2067" s="396">
        <f t="shared" si="753"/>
        <v>0</v>
      </c>
      <c r="J2067" s="397"/>
      <c r="K2067" s="398"/>
      <c r="L2067" s="394">
        <f t="shared" si="754"/>
        <v>0</v>
      </c>
      <c r="M2067" s="399"/>
      <c r="N2067" s="399"/>
      <c r="O2067" s="394">
        <f>O2042</f>
        <v>0</v>
      </c>
      <c r="P2067" s="382"/>
    </row>
    <row r="2068" spans="1:18" s="415" customFormat="1" ht="18.600000000000001" customHeight="1" x14ac:dyDescent="0.25">
      <c r="B2068" s="868" t="s">
        <v>196</v>
      </c>
      <c r="C2068" s="869"/>
      <c r="D2068" s="870"/>
      <c r="E2068" s="408">
        <f>SUM(E2042,E2043,E2048,E2049,E2053,E2054,E2058,E2059,E2062,E2063,E2067)</f>
        <v>0</v>
      </c>
      <c r="F2068" s="401"/>
      <c r="G2068" s="409"/>
      <c r="H2068" s="410"/>
      <c r="I2068" s="411"/>
      <c r="J2068" s="412"/>
      <c r="K2068" s="413"/>
      <c r="L2068" s="408">
        <f>SUM(L2042,L2043,L2048,L2049,L2053,L2054,L2058,L2059,L2062,L2063,L2067)</f>
        <v>0</v>
      </c>
      <c r="M2068" s="401"/>
      <c r="N2068" s="409"/>
      <c r="O2068" s="410"/>
      <c r="P2068" s="414"/>
    </row>
    <row r="2069" spans="1:18" ht="16.8" customHeight="1" outlineLevel="1" x14ac:dyDescent="0.25">
      <c r="B2069" s="871" t="s">
        <v>264</v>
      </c>
      <c r="C2069" s="872" t="s">
        <v>201</v>
      </c>
      <c r="D2069" s="873"/>
      <c r="E2069" s="416">
        <f t="shared" ref="E2069" si="755">F2069*G2069*H2069</f>
        <v>0</v>
      </c>
      <c r="F2069" s="417"/>
      <c r="G2069" s="417"/>
      <c r="H2069" s="394">
        <f>H2042</f>
        <v>0</v>
      </c>
      <c r="I2069" s="396">
        <f t="shared" ref="I2069:I2071" si="756">L2069-E2069</f>
        <v>0</v>
      </c>
      <c r="J2069" s="397"/>
      <c r="K2069" s="398"/>
      <c r="L2069" s="394">
        <f t="shared" ref="L2069:L2071" si="757">M2069*N2069*O2069</f>
        <v>0</v>
      </c>
      <c r="M2069" s="399"/>
      <c r="N2069" s="399"/>
      <c r="O2069" s="394">
        <f>O2042</f>
        <v>0</v>
      </c>
      <c r="P2069" s="382"/>
    </row>
    <row r="2070" spans="1:18" ht="16.8" customHeight="1" outlineLevel="1" x14ac:dyDescent="0.25">
      <c r="B2070" s="871"/>
      <c r="C2070" s="872" t="s">
        <v>200</v>
      </c>
      <c r="D2070" s="873"/>
      <c r="E2070" s="416">
        <f>F2070*G2070*H2070</f>
        <v>0</v>
      </c>
      <c r="F2070" s="417">
        <v>5000</v>
      </c>
      <c r="G2070" s="417">
        <f>20*2</f>
        <v>40</v>
      </c>
      <c r="H2070" s="394">
        <f>H2042</f>
        <v>0</v>
      </c>
      <c r="I2070" s="396">
        <f t="shared" si="756"/>
        <v>0</v>
      </c>
      <c r="J2070" s="397"/>
      <c r="K2070" s="398"/>
      <c r="L2070" s="394">
        <f t="shared" si="757"/>
        <v>0</v>
      </c>
      <c r="M2070" s="399"/>
      <c r="N2070" s="399"/>
      <c r="O2070" s="394">
        <f>O2042</f>
        <v>0</v>
      </c>
      <c r="P2070" s="382"/>
    </row>
    <row r="2071" spans="1:18" ht="16.8" customHeight="1" outlineLevel="1" x14ac:dyDescent="0.25">
      <c r="B2071" s="871"/>
      <c r="C2071" s="872" t="s">
        <v>197</v>
      </c>
      <c r="D2071" s="873"/>
      <c r="E2071" s="416">
        <f t="shared" ref="E2071" si="758">F2071*G2071*H2071</f>
        <v>0</v>
      </c>
      <c r="F2071" s="417"/>
      <c r="G2071" s="417"/>
      <c r="H2071" s="394">
        <f>H2042</f>
        <v>0</v>
      </c>
      <c r="I2071" s="396">
        <f t="shared" si="756"/>
        <v>0</v>
      </c>
      <c r="J2071" s="397"/>
      <c r="K2071" s="398"/>
      <c r="L2071" s="394">
        <f t="shared" si="757"/>
        <v>0</v>
      </c>
      <c r="M2071" s="399"/>
      <c r="N2071" s="399"/>
      <c r="O2071" s="394">
        <f>O2042</f>
        <v>0</v>
      </c>
      <c r="P2071" s="382"/>
    </row>
    <row r="2072" spans="1:18" s="415" customFormat="1" ht="18.600000000000001" customHeight="1" outlineLevel="1" thickBot="1" x14ac:dyDescent="0.3">
      <c r="B2072" s="860" t="s">
        <v>265</v>
      </c>
      <c r="C2072" s="861"/>
      <c r="D2072" s="862"/>
      <c r="E2072" s="418">
        <f>SUM(E2069:E2071)</f>
        <v>0</v>
      </c>
      <c r="F2072" s="419"/>
      <c r="G2072" s="420"/>
      <c r="H2072" s="421"/>
      <c r="I2072" s="422"/>
      <c r="J2072" s="423"/>
      <c r="K2072" s="424"/>
      <c r="L2072" s="418">
        <f>SUM(L2069:L2071)</f>
        <v>0</v>
      </c>
      <c r="M2072" s="419"/>
      <c r="N2072" s="420"/>
      <c r="O2072" s="421"/>
      <c r="P2072" s="414"/>
    </row>
    <row r="2073" spans="1:18" ht="21" customHeight="1" thickBot="1" x14ac:dyDescent="0.3">
      <c r="B2073" s="863" t="s">
        <v>254</v>
      </c>
      <c r="C2073" s="864"/>
      <c r="D2073" s="865" t="s">
        <v>255</v>
      </c>
      <c r="E2073" s="857"/>
      <c r="F2073" s="857" t="s">
        <v>257</v>
      </c>
      <c r="G2073" s="857"/>
      <c r="H2073" s="857" t="s">
        <v>258</v>
      </c>
      <c r="I2073" s="857"/>
      <c r="J2073" s="857" t="s">
        <v>259</v>
      </c>
      <c r="K2073" s="857"/>
      <c r="L2073" s="858" t="s">
        <v>260</v>
      </c>
      <c r="M2073" s="858"/>
      <c r="N2073" s="858" t="s">
        <v>261</v>
      </c>
      <c r="O2073" s="859"/>
      <c r="P2073" s="382"/>
    </row>
    <row r="2074" spans="1:18" outlineLevel="1" x14ac:dyDescent="0.25">
      <c r="B2074" s="303" t="s">
        <v>266</v>
      </c>
      <c r="E2074" s="425">
        <f>(E2068-E2067)*0.05</f>
        <v>0</v>
      </c>
      <c r="F2074" s="303"/>
      <c r="G2074" s="303"/>
      <c r="H2074" s="426"/>
      <c r="L2074" s="425">
        <f>(L2068-L2067)*0.05</f>
        <v>0</v>
      </c>
      <c r="P2074" s="382"/>
    </row>
    <row r="2075" spans="1:18" outlineLevel="1" x14ac:dyDescent="0.25">
      <c r="B2075" s="303"/>
      <c r="E2075" s="427" t="str">
        <f>IF(E2067&lt;=E2074,"O.K","Review")</f>
        <v>O.K</v>
      </c>
      <c r="F2075" s="303"/>
      <c r="G2075" s="303"/>
      <c r="L2075" s="427" t="str">
        <f>IF(L2067&lt;=L2074,"O.K","Review")</f>
        <v>O.K</v>
      </c>
      <c r="P2075" s="382"/>
    </row>
    <row r="2076" spans="1:18" x14ac:dyDescent="0.25">
      <c r="B2076" s="303"/>
      <c r="E2076" s="427"/>
      <c r="F2076" s="303"/>
      <c r="G2076" s="303"/>
      <c r="L2076" s="427"/>
      <c r="P2076" s="382"/>
    </row>
    <row r="2077" spans="1:18" s="428" customFormat="1" ht="25.5" customHeight="1" outlineLevel="1" x14ac:dyDescent="0.25">
      <c r="B2077" s="429" t="str">
        <f>정부지원금!$B$29</f>
        <v>성명 :                  (서명)</v>
      </c>
      <c r="C2077" s="429"/>
      <c r="E2077" s="429" t="str">
        <f>정부지원금!$E$29</f>
        <v>성명 :                  (서명)</v>
      </c>
      <c r="F2077" s="430"/>
      <c r="H2077" s="429" t="str">
        <f>정부지원금!$G$29</f>
        <v>성명 :                  (서명)</v>
      </c>
      <c r="K2077" s="430" t="str">
        <f>정부지원금!$I$29</f>
        <v>성명 :                  (서명)</v>
      </c>
      <c r="N2077" s="430" t="str">
        <f>정부지원금!$K$29</f>
        <v>성명 :                  (서명)</v>
      </c>
      <c r="P2077" s="382"/>
    </row>
    <row r="2078" spans="1:18" s="428" customFormat="1" ht="25.5" customHeight="1" outlineLevel="1" x14ac:dyDescent="0.25">
      <c r="B2078" s="429" t="str">
        <f>정부지원금!$B$30</f>
        <v>성명 :                  (서명)</v>
      </c>
      <c r="C2078" s="429"/>
      <c r="E2078" s="429" t="str">
        <f>정부지원금!$E$30</f>
        <v>성명 :                  (서명)</v>
      </c>
      <c r="F2078" s="430"/>
      <c r="H2078" s="429" t="str">
        <f>정부지원금!$G$30</f>
        <v>성명 :                  (서명)</v>
      </c>
      <c r="K2078" s="430" t="str">
        <f>정부지원금!$I$30</f>
        <v>성명 :                  (서명)</v>
      </c>
      <c r="N2078" s="430" t="str">
        <f>정부지원금!$K$30</f>
        <v>성명 :                  (서명)</v>
      </c>
      <c r="P2078" s="382"/>
    </row>
    <row r="2080" spans="1:18" ht="43.5" customHeight="1" x14ac:dyDescent="0.25">
      <c r="B2080" s="372" t="s">
        <v>262</v>
      </c>
      <c r="C2080" s="373"/>
      <c r="D2080" s="373"/>
      <c r="E2080" s="373"/>
      <c r="F2080" s="373"/>
      <c r="G2080" s="373"/>
      <c r="H2080" s="373"/>
      <c r="I2080" s="373"/>
      <c r="J2080" s="373"/>
      <c r="K2080" s="373"/>
      <c r="L2080" s="373"/>
      <c r="M2080" s="373"/>
      <c r="N2080" s="373"/>
      <c r="O2080" s="373"/>
      <c r="P2080" s="373"/>
      <c r="Q2080" s="373"/>
      <c r="R2080" s="373"/>
    </row>
    <row r="2081" spans="1:20" ht="21.6" customHeight="1" x14ac:dyDescent="0.25">
      <c r="B2081" s="942" t="str">
        <f>INDEX('훈련비용 조정내역표'!$C$10:$C$60,MATCH(F2083,'훈련비용 조정내역표'!$B$10:$B$60,0),0)</f>
        <v>승인</v>
      </c>
      <c r="C2081" s="942"/>
      <c r="D2081" s="374"/>
      <c r="E2081" s="375"/>
      <c r="F2081" s="375"/>
      <c r="G2081" s="376"/>
      <c r="H2081" s="383" t="s">
        <v>247</v>
      </c>
      <c r="I2081" s="378">
        <f>INDEX('훈련비용 조정내역표'!$G$10:$G$60,MATCH(F2083,'훈련비용 조정내역표'!$B$10:$B$60,0),0)</f>
        <v>0</v>
      </c>
      <c r="J2081" s="383" t="s">
        <v>248</v>
      </c>
      <c r="K2081" s="605">
        <f>INT(IFERROR($J2086/($B2085*$E2085*$B2088),))</f>
        <v>0</v>
      </c>
      <c r="L2081" s="435" t="e">
        <f>K2081/$I2081</f>
        <v>#DIV/0!</v>
      </c>
      <c r="M2081" s="436" t="s">
        <v>249</v>
      </c>
      <c r="N2081" s="605">
        <f>INT(IFERROR($N2086/($D2085*$G2085*$D2088),))</f>
        <v>0</v>
      </c>
      <c r="O2081" s="435" t="e">
        <f>N2081/$I2081</f>
        <v>#DIV/0!</v>
      </c>
      <c r="P2081" s="373"/>
      <c r="Q2081" s="373"/>
      <c r="R2081" s="373"/>
    </row>
    <row r="2082" spans="1:20" ht="21.6" customHeight="1" x14ac:dyDescent="0.25">
      <c r="B2082" s="379" t="s">
        <v>229</v>
      </c>
      <c r="C2082" s="881" t="s">
        <v>230</v>
      </c>
      <c r="D2082" s="881"/>
      <c r="E2082" s="881"/>
      <c r="F2082" s="377" t="s">
        <v>231</v>
      </c>
      <c r="G2082" s="380" t="s">
        <v>233</v>
      </c>
      <c r="H2082" s="943" t="s">
        <v>250</v>
      </c>
      <c r="I2082" s="944"/>
      <c r="J2082" s="944"/>
      <c r="K2082" s="944"/>
      <c r="L2082" s="944"/>
      <c r="M2082" s="944"/>
      <c r="N2082" s="944"/>
      <c r="O2082" s="945"/>
      <c r="P2082" s="373"/>
      <c r="Q2082" s="373"/>
      <c r="R2082" s="373"/>
    </row>
    <row r="2083" spans="1:20" ht="21.6" customHeight="1" thickBot="1" x14ac:dyDescent="0.3">
      <c r="B2083" s="636" t="str">
        <f>일반사항!$E$6</f>
        <v>부산</v>
      </c>
      <c r="C2083" s="937">
        <f>일반사항!$E$7</f>
        <v>0</v>
      </c>
      <c r="D2083" s="937"/>
      <c r="E2083" s="937"/>
      <c r="F2083" s="665">
        <f>'훈련비용 조정내역표'!$B$50</f>
        <v>41</v>
      </c>
      <c r="G2083" s="381">
        <f>INDEX('훈련비용 조정내역표'!$H$10:$H$60,MATCH(F2083,'훈련비용 조정내역표'!$B$10:$B$60,0),0)</f>
        <v>0</v>
      </c>
      <c r="H2083" s="937">
        <f>INDEX('훈련비용 조정내역표'!$D$10:$D$60,MATCH(F2083,'훈련비용 조정내역표'!$B$10:$B$60,0),0)</f>
        <v>0</v>
      </c>
      <c r="I2083" s="937"/>
      <c r="J2083" s="937"/>
      <c r="K2083" s="937"/>
      <c r="L2083" s="434" t="str">
        <f>IF(E2085=G2085,"◯ 적합","◯ 변경")</f>
        <v>◯ 적합</v>
      </c>
      <c r="M2083" s="938">
        <f>INDEX('훈련비용 조정내역표'!$E$10:$E$60,MATCH(F2083,'훈련비용 조정내역표'!$B$10:$B$60,0),0)</f>
        <v>0</v>
      </c>
      <c r="N2083" s="938"/>
      <c r="O2083" s="938"/>
      <c r="P2083" s="373"/>
      <c r="Q2083" s="373"/>
      <c r="R2083" s="373"/>
    </row>
    <row r="2084" spans="1:20" ht="21.6" customHeight="1" thickTop="1" x14ac:dyDescent="0.25">
      <c r="B2084" s="939" t="s">
        <v>106</v>
      </c>
      <c r="C2084" s="939"/>
      <c r="D2084" s="939"/>
      <c r="E2084" s="939" t="s">
        <v>163</v>
      </c>
      <c r="F2084" s="939"/>
      <c r="G2084" s="940"/>
      <c r="H2084" s="941" t="s">
        <v>243</v>
      </c>
      <c r="I2084" s="939"/>
      <c r="J2084" s="939"/>
      <c r="K2084" s="939"/>
      <c r="L2084" s="939" t="s">
        <v>246</v>
      </c>
      <c r="M2084" s="939"/>
      <c r="N2084" s="939"/>
      <c r="O2084" s="939"/>
      <c r="P2084" s="373"/>
      <c r="Q2084" s="373"/>
      <c r="R2084" s="373"/>
      <c r="T2084" s="382"/>
    </row>
    <row r="2085" spans="1:20" ht="21.6" customHeight="1" x14ac:dyDescent="0.25">
      <c r="B2085" s="915">
        <f>INDEX('훈련비용 조정내역표'!$O$10:$O$60,MATCH(F2083,'훈련비용 조정내역표'!$B$10:$B$60,0),0)</f>
        <v>0</v>
      </c>
      <c r="C2085" s="917" t="str">
        <f>IF(B2085=D2085,"◯ 적합","◯ 변경")</f>
        <v>◯ 적합</v>
      </c>
      <c r="D2085" s="918">
        <f>INDEX('훈련비용 조정내역표'!$Y$10:$Y$60,MATCH(F2083,'훈련비용 조정내역표'!$B$10:$B$60,0),0)</f>
        <v>0</v>
      </c>
      <c r="E2085" s="915">
        <f>INDEX('훈련비용 조정내역표'!$N$10:$N$60,MATCH(F2083,'훈련비용 조정내역표'!$B$10:$B$60,0),0)</f>
        <v>0</v>
      </c>
      <c r="F2085" s="917" t="str">
        <f>IF(E2085=G2085,"◯ 적합","◯ 변경")</f>
        <v>◯ 적합</v>
      </c>
      <c r="G2085" s="921">
        <f>INDEX('훈련비용 조정내역표'!$X$10:$X$60,MATCH(F2083,'훈련비용 조정내역표'!$B$10:$B$60,0),0)</f>
        <v>0</v>
      </c>
      <c r="H2085" s="934" t="s">
        <v>36</v>
      </c>
      <c r="I2085" s="926"/>
      <c r="J2085" s="935">
        <f>J2086+J2087+J2088+J2089</f>
        <v>0</v>
      </c>
      <c r="K2085" s="935"/>
      <c r="L2085" s="926" t="s">
        <v>36</v>
      </c>
      <c r="M2085" s="926"/>
      <c r="N2085" s="935">
        <f>N2086+N2087+N2088+N2089</f>
        <v>0</v>
      </c>
      <c r="O2085" s="935"/>
      <c r="P2085" s="373"/>
      <c r="Q2085" s="373"/>
      <c r="R2085" s="373"/>
      <c r="T2085" s="382"/>
    </row>
    <row r="2086" spans="1:20" ht="21.6" customHeight="1" x14ac:dyDescent="0.25">
      <c r="A2086" s="371" t="str">
        <f>F2083&amp;"훈련비금액"</f>
        <v>41훈련비금액</v>
      </c>
      <c r="B2086" s="915"/>
      <c r="C2086" s="917"/>
      <c r="D2086" s="918"/>
      <c r="E2086" s="915"/>
      <c r="F2086" s="917"/>
      <c r="G2086" s="921"/>
      <c r="H2086" s="929" t="s">
        <v>263</v>
      </c>
      <c r="I2086" s="932"/>
      <c r="J2086" s="936">
        <f>E2120</f>
        <v>0</v>
      </c>
      <c r="K2086" s="936"/>
      <c r="L2086" s="932" t="s">
        <v>263</v>
      </c>
      <c r="M2086" s="932"/>
      <c r="N2086" s="936">
        <f>L2120</f>
        <v>0</v>
      </c>
      <c r="O2086" s="936"/>
      <c r="P2086" s="373"/>
      <c r="Q2086" s="373"/>
      <c r="R2086" s="373"/>
      <c r="T2086" s="382"/>
    </row>
    <row r="2087" spans="1:20" ht="21.6" customHeight="1" x14ac:dyDescent="0.25">
      <c r="A2087" s="371" t="str">
        <f>F2083&amp;"숙식비"</f>
        <v>41숙식비</v>
      </c>
      <c r="B2087" s="926" t="s">
        <v>236</v>
      </c>
      <c r="C2087" s="926"/>
      <c r="D2087" s="926"/>
      <c r="E2087" s="926" t="s">
        <v>237</v>
      </c>
      <c r="F2087" s="926"/>
      <c r="G2087" s="927"/>
      <c r="H2087" s="928" t="s">
        <v>342</v>
      </c>
      <c r="I2087" s="384" t="s">
        <v>244</v>
      </c>
      <c r="J2087" s="923">
        <f>E2121</f>
        <v>0</v>
      </c>
      <c r="K2087" s="923"/>
      <c r="L2087" s="931" t="s">
        <v>342</v>
      </c>
      <c r="M2087" s="384" t="s">
        <v>244</v>
      </c>
      <c r="N2087" s="914">
        <f>L2121</f>
        <v>0</v>
      </c>
      <c r="O2087" s="914"/>
      <c r="P2087" s="373"/>
      <c r="Q2087" s="373"/>
      <c r="R2087" s="373"/>
      <c r="T2087" s="382"/>
    </row>
    <row r="2088" spans="1:20" ht="21.6" customHeight="1" x14ac:dyDescent="0.25">
      <c r="A2088" s="371" t="str">
        <f>F2083&amp;"식비"</f>
        <v>41식비</v>
      </c>
      <c r="B2088" s="915">
        <f>INDEX('훈련비용 조정내역표'!$M$10:$M$60,MATCH(F2083,'훈련비용 조정내역표'!$B$10:$B$60,0),0)</f>
        <v>0</v>
      </c>
      <c r="C2088" s="917" t="str">
        <f>IF(B2088=D2088,"◯ 적합","◯ 변경")</f>
        <v>◯ 적합</v>
      </c>
      <c r="D2088" s="918">
        <f>INDEX('훈련비용 조정내역표'!$W$10:$W$60,MATCH(F2083,'훈련비용 조정내역표'!$B$10:$B$60,0),0)</f>
        <v>0</v>
      </c>
      <c r="E2088" s="920">
        <f>INDEX('훈련비용 조정내역표'!$J$10:$J$60,MATCH(F2083,'훈련비용 조정내역표'!$B$10:$B$60,0),0)</f>
        <v>0</v>
      </c>
      <c r="F2088" s="917" t="str">
        <f>IF(E2088=G2088,"◯ 적합","◯ 변경")</f>
        <v>◯ 적합</v>
      </c>
      <c r="G2088" s="921">
        <f>INDEX('훈련비용 조정내역표'!$K$10:$K$60,MATCH(F2083,'훈련비용 조정내역표'!$B$10:$B$60,0),0)</f>
        <v>0</v>
      </c>
      <c r="H2088" s="929"/>
      <c r="I2088" s="384" t="s">
        <v>199</v>
      </c>
      <c r="J2088" s="923">
        <f>E2122</f>
        <v>0</v>
      </c>
      <c r="K2088" s="923"/>
      <c r="L2088" s="932"/>
      <c r="M2088" s="384" t="s">
        <v>199</v>
      </c>
      <c r="N2088" s="914">
        <f>L2122</f>
        <v>0</v>
      </c>
      <c r="O2088" s="914"/>
      <c r="P2088" s="373"/>
      <c r="Q2088" s="373"/>
      <c r="R2088" s="373"/>
      <c r="T2088" s="382"/>
    </row>
    <row r="2089" spans="1:20" ht="21.6" customHeight="1" thickBot="1" x14ac:dyDescent="0.3">
      <c r="A2089" s="371" t="str">
        <f>F2083&amp;"수당 등"</f>
        <v>41수당 등</v>
      </c>
      <c r="B2089" s="916"/>
      <c r="C2089" s="917"/>
      <c r="D2089" s="919"/>
      <c r="E2089" s="916"/>
      <c r="F2089" s="917"/>
      <c r="G2089" s="922"/>
      <c r="H2089" s="930"/>
      <c r="I2089" s="385" t="s">
        <v>245</v>
      </c>
      <c r="J2089" s="924">
        <f>E2123</f>
        <v>0</v>
      </c>
      <c r="K2089" s="924"/>
      <c r="L2089" s="933"/>
      <c r="M2089" s="385" t="s">
        <v>245</v>
      </c>
      <c r="N2089" s="925">
        <f>L2123</f>
        <v>0</v>
      </c>
      <c r="O2089" s="925"/>
      <c r="P2089" s="373"/>
      <c r="Q2089" s="373"/>
      <c r="R2089" s="373"/>
      <c r="T2089" s="382"/>
    </row>
    <row r="2090" spans="1:20" ht="21.6" customHeight="1" thickTop="1" thickBot="1" x14ac:dyDescent="0.3">
      <c r="B2090" s="883" t="s">
        <v>238</v>
      </c>
      <c r="C2090" s="883"/>
      <c r="D2090" s="386">
        <f>INDEX('훈련비용 조정내역표'!$L$10:$L$60,MATCH(F2083,'훈련비용 조정내역표'!$B$10:$B$60,0),0)</f>
        <v>0</v>
      </c>
      <c r="E2090" s="883" t="s">
        <v>239</v>
      </c>
      <c r="F2090" s="883"/>
      <c r="G2090" s="387">
        <f>INDEX('훈련비용 조정내역표'!$V$10:$V$60,MATCH(F2083,'훈련비용 조정내역표'!$B$10:$B$60,0),0)</f>
        <v>0</v>
      </c>
      <c r="H2090" s="884" t="s">
        <v>240</v>
      </c>
      <c r="I2090" s="884"/>
      <c r="J2090" s="388" t="s">
        <v>241</v>
      </c>
      <c r="K2090" s="389"/>
      <c r="L2090" s="388" t="s">
        <v>242</v>
      </c>
      <c r="M2090" s="390"/>
      <c r="N2090" s="885"/>
      <c r="O2090" s="885"/>
      <c r="P2090" s="373"/>
      <c r="Q2090" s="373"/>
      <c r="R2090" s="373"/>
      <c r="T2090" s="382"/>
    </row>
    <row r="2091" spans="1:20" ht="21.6" customHeight="1" thickTop="1" x14ac:dyDescent="0.25">
      <c r="B2091" s="886" t="s">
        <v>174</v>
      </c>
      <c r="C2091" s="889" t="s">
        <v>175</v>
      </c>
      <c r="D2091" s="890"/>
      <c r="E2091" s="895" t="s">
        <v>251</v>
      </c>
      <c r="F2091" s="896"/>
      <c r="G2091" s="896"/>
      <c r="H2091" s="896"/>
      <c r="I2091" s="897" t="s">
        <v>252</v>
      </c>
      <c r="J2091" s="898"/>
      <c r="K2091" s="899"/>
      <c r="L2091" s="906" t="s">
        <v>253</v>
      </c>
      <c r="M2091" s="907"/>
      <c r="N2091" s="907"/>
      <c r="O2091" s="908"/>
      <c r="P2091" s="382"/>
    </row>
    <row r="2092" spans="1:20" ht="21.6" customHeight="1" x14ac:dyDescent="0.25">
      <c r="B2092" s="887"/>
      <c r="C2092" s="891"/>
      <c r="D2092" s="892"/>
      <c r="E2092" s="909" t="s">
        <v>176</v>
      </c>
      <c r="F2092" s="911" t="s">
        <v>177</v>
      </c>
      <c r="G2092" s="912"/>
      <c r="H2092" s="912"/>
      <c r="I2092" s="900"/>
      <c r="J2092" s="901"/>
      <c r="K2092" s="902"/>
      <c r="L2092" s="909" t="s">
        <v>176</v>
      </c>
      <c r="M2092" s="911" t="s">
        <v>177</v>
      </c>
      <c r="N2092" s="912"/>
      <c r="O2092" s="913"/>
      <c r="P2092" s="382"/>
    </row>
    <row r="2093" spans="1:20" ht="21.6" customHeight="1" x14ac:dyDescent="0.25">
      <c r="B2093" s="888"/>
      <c r="C2093" s="893"/>
      <c r="D2093" s="894"/>
      <c r="E2093" s="910"/>
      <c r="F2093" s="392" t="s">
        <v>134</v>
      </c>
      <c r="G2093" s="392" t="s">
        <v>195</v>
      </c>
      <c r="H2093" s="391" t="s">
        <v>136</v>
      </c>
      <c r="I2093" s="903"/>
      <c r="J2093" s="904"/>
      <c r="K2093" s="905"/>
      <c r="L2093" s="910"/>
      <c r="M2093" s="392" t="s">
        <v>134</v>
      </c>
      <c r="N2093" s="392" t="s">
        <v>195</v>
      </c>
      <c r="O2093" s="392" t="s">
        <v>136</v>
      </c>
      <c r="P2093" s="382"/>
    </row>
    <row r="2094" spans="1:20" ht="18.600000000000001" customHeight="1" x14ac:dyDescent="0.25">
      <c r="A2094" s="451" t="s">
        <v>114</v>
      </c>
      <c r="B2094" s="393" t="s">
        <v>114</v>
      </c>
      <c r="C2094" s="880" t="s">
        <v>180</v>
      </c>
      <c r="D2094" s="878"/>
      <c r="E2094" s="394">
        <f>F2094*G2094*H2094</f>
        <v>0</v>
      </c>
      <c r="F2094" s="395"/>
      <c r="G2094" s="395"/>
      <c r="H2094" s="394">
        <f>B2085</f>
        <v>0</v>
      </c>
      <c r="I2094" s="396">
        <f>L2094-E2094</f>
        <v>0</v>
      </c>
      <c r="J2094" s="397"/>
      <c r="K2094" s="398"/>
      <c r="L2094" s="394">
        <f>M2094*N2094*O2094</f>
        <v>0</v>
      </c>
      <c r="M2094" s="399"/>
      <c r="N2094" s="399"/>
      <c r="O2094" s="394">
        <f>D2085</f>
        <v>0</v>
      </c>
      <c r="P2094" s="382"/>
    </row>
    <row r="2095" spans="1:20" ht="18.600000000000001" customHeight="1" x14ac:dyDescent="0.25">
      <c r="A2095" s="451" t="s">
        <v>164</v>
      </c>
      <c r="B2095" s="881" t="s">
        <v>164</v>
      </c>
      <c r="C2095" s="876" t="s">
        <v>178</v>
      </c>
      <c r="D2095" s="877"/>
      <c r="E2095" s="400">
        <f>SUM(E2096:E2099)</f>
        <v>0</v>
      </c>
      <c r="F2095" s="401"/>
      <c r="G2095" s="402"/>
      <c r="H2095" s="402"/>
      <c r="I2095" s="396"/>
      <c r="J2095" s="403"/>
      <c r="K2095" s="404"/>
      <c r="L2095" s="400">
        <f>SUM(L2096:L2099)</f>
        <v>0</v>
      </c>
      <c r="M2095" s="401"/>
      <c r="N2095" s="402"/>
      <c r="O2095" s="402"/>
      <c r="P2095" s="382"/>
    </row>
    <row r="2096" spans="1:20" ht="18.600000000000001" customHeight="1" x14ac:dyDescent="0.25">
      <c r="A2096" s="451"/>
      <c r="B2096" s="881"/>
      <c r="C2096" s="874" t="s">
        <v>181</v>
      </c>
      <c r="D2096" s="882"/>
      <c r="E2096" s="394">
        <f t="shared" ref="E2096:E2099" si="759">F2096*G2096*H2096</f>
        <v>0</v>
      </c>
      <c r="F2096" s="395"/>
      <c r="G2096" s="395"/>
      <c r="H2096" s="394">
        <f>H2094</f>
        <v>0</v>
      </c>
      <c r="I2096" s="396">
        <f t="shared" ref="I2096:I2100" si="760">L2096-E2096</f>
        <v>0</v>
      </c>
      <c r="J2096" s="397"/>
      <c r="K2096" s="398"/>
      <c r="L2096" s="394">
        <f t="shared" ref="L2096:L2100" si="761">M2096*N2096*O2096</f>
        <v>0</v>
      </c>
      <c r="M2096" s="399"/>
      <c r="N2096" s="399"/>
      <c r="O2096" s="394">
        <f>O2094</f>
        <v>0</v>
      </c>
      <c r="P2096" s="382"/>
    </row>
    <row r="2097" spans="1:16" ht="18.600000000000001" customHeight="1" x14ac:dyDescent="0.25">
      <c r="A2097" s="451"/>
      <c r="B2097" s="881"/>
      <c r="C2097" s="874" t="s">
        <v>181</v>
      </c>
      <c r="D2097" s="882"/>
      <c r="E2097" s="394">
        <f t="shared" si="759"/>
        <v>0</v>
      </c>
      <c r="F2097" s="395"/>
      <c r="G2097" s="395"/>
      <c r="H2097" s="394">
        <f>H2094</f>
        <v>0</v>
      </c>
      <c r="I2097" s="396">
        <f t="shared" si="760"/>
        <v>0</v>
      </c>
      <c r="J2097" s="397"/>
      <c r="K2097" s="398"/>
      <c r="L2097" s="394">
        <f t="shared" si="761"/>
        <v>0</v>
      </c>
      <c r="M2097" s="399"/>
      <c r="N2097" s="399"/>
      <c r="O2097" s="394">
        <f>O2094</f>
        <v>0</v>
      </c>
      <c r="P2097" s="382"/>
    </row>
    <row r="2098" spans="1:16" ht="18.600000000000001" customHeight="1" x14ac:dyDescent="0.25">
      <c r="A2098" s="451"/>
      <c r="B2098" s="881"/>
      <c r="C2098" s="874" t="s">
        <v>182</v>
      </c>
      <c r="D2098" s="867"/>
      <c r="E2098" s="394">
        <f t="shared" si="759"/>
        <v>0</v>
      </c>
      <c r="F2098" s="395"/>
      <c r="G2098" s="395"/>
      <c r="H2098" s="394">
        <f>H2094</f>
        <v>0</v>
      </c>
      <c r="I2098" s="396">
        <f t="shared" si="760"/>
        <v>0</v>
      </c>
      <c r="J2098" s="397"/>
      <c r="K2098" s="398"/>
      <c r="L2098" s="394">
        <f t="shared" si="761"/>
        <v>0</v>
      </c>
      <c r="M2098" s="399"/>
      <c r="N2098" s="399"/>
      <c r="O2098" s="394">
        <f>O2094</f>
        <v>0</v>
      </c>
      <c r="P2098" s="382"/>
    </row>
    <row r="2099" spans="1:16" ht="18.600000000000001" customHeight="1" x14ac:dyDescent="0.25">
      <c r="A2099" s="451"/>
      <c r="B2099" s="881"/>
      <c r="C2099" s="874" t="s">
        <v>182</v>
      </c>
      <c r="D2099" s="867"/>
      <c r="E2099" s="394">
        <f t="shared" si="759"/>
        <v>0</v>
      </c>
      <c r="F2099" s="395"/>
      <c r="G2099" s="395"/>
      <c r="H2099" s="394">
        <f>H2094</f>
        <v>0</v>
      </c>
      <c r="I2099" s="396">
        <f t="shared" si="760"/>
        <v>0</v>
      </c>
      <c r="J2099" s="397"/>
      <c r="K2099" s="398"/>
      <c r="L2099" s="394">
        <f t="shared" si="761"/>
        <v>0</v>
      </c>
      <c r="M2099" s="399"/>
      <c r="N2099" s="399"/>
      <c r="O2099" s="394">
        <f>O2094</f>
        <v>0</v>
      </c>
      <c r="P2099" s="382"/>
    </row>
    <row r="2100" spans="1:16" ht="18.600000000000001" customHeight="1" x14ac:dyDescent="0.25">
      <c r="A2100" s="451" t="s">
        <v>165</v>
      </c>
      <c r="B2100" s="405" t="s">
        <v>165</v>
      </c>
      <c r="C2100" s="874" t="s">
        <v>183</v>
      </c>
      <c r="D2100" s="867"/>
      <c r="E2100" s="394">
        <f>F2100*G2100*H2100</f>
        <v>0</v>
      </c>
      <c r="F2100" s="395"/>
      <c r="G2100" s="395"/>
      <c r="H2100" s="394">
        <f>H2094</f>
        <v>0</v>
      </c>
      <c r="I2100" s="396">
        <f t="shared" si="760"/>
        <v>0</v>
      </c>
      <c r="J2100" s="397"/>
      <c r="K2100" s="398"/>
      <c r="L2100" s="394">
        <f t="shared" si="761"/>
        <v>0</v>
      </c>
      <c r="M2100" s="399"/>
      <c r="N2100" s="399"/>
      <c r="O2100" s="394">
        <f>O2094</f>
        <v>0</v>
      </c>
      <c r="P2100" s="382"/>
    </row>
    <row r="2101" spans="1:16" ht="18.600000000000001" customHeight="1" x14ac:dyDescent="0.25">
      <c r="A2101" s="451" t="s">
        <v>166</v>
      </c>
      <c r="B2101" s="875" t="s">
        <v>166</v>
      </c>
      <c r="C2101" s="876" t="s">
        <v>178</v>
      </c>
      <c r="D2101" s="877"/>
      <c r="E2101" s="400">
        <f>SUM(E2102:E2104)</f>
        <v>0</v>
      </c>
      <c r="F2101" s="401"/>
      <c r="G2101" s="402"/>
      <c r="H2101" s="402"/>
      <c r="I2101" s="406"/>
      <c r="J2101" s="403"/>
      <c r="K2101" s="404"/>
      <c r="L2101" s="400">
        <f>SUM(L2102:L2104)</f>
        <v>0</v>
      </c>
      <c r="M2101" s="401"/>
      <c r="N2101" s="402"/>
      <c r="O2101" s="402"/>
      <c r="P2101" s="382"/>
    </row>
    <row r="2102" spans="1:16" ht="18.600000000000001" customHeight="1" x14ac:dyDescent="0.25">
      <c r="A2102" s="451"/>
      <c r="B2102" s="879"/>
      <c r="C2102" s="866" t="s">
        <v>184</v>
      </c>
      <c r="D2102" s="867"/>
      <c r="E2102" s="394">
        <f>F2102*G2102*H2102</f>
        <v>0</v>
      </c>
      <c r="F2102" s="395"/>
      <c r="G2102" s="395"/>
      <c r="H2102" s="394">
        <f>H2094</f>
        <v>0</v>
      </c>
      <c r="I2102" s="396">
        <f t="shared" ref="I2102:I2105" si="762">L2102-E2102</f>
        <v>0</v>
      </c>
      <c r="J2102" s="397"/>
      <c r="K2102" s="398"/>
      <c r="L2102" s="394">
        <f t="shared" ref="L2102:L2105" si="763">M2102*N2102*O2102</f>
        <v>0</v>
      </c>
      <c r="M2102" s="399"/>
      <c r="N2102" s="399"/>
      <c r="O2102" s="394">
        <f>O2094</f>
        <v>0</v>
      </c>
      <c r="P2102" s="382"/>
    </row>
    <row r="2103" spans="1:16" ht="18.600000000000001" customHeight="1" x14ac:dyDescent="0.25">
      <c r="A2103" s="451"/>
      <c r="B2103" s="879"/>
      <c r="C2103" s="866" t="s">
        <v>185</v>
      </c>
      <c r="D2103" s="867"/>
      <c r="E2103" s="394">
        <f t="shared" ref="E2103:E2104" si="764">F2103*G2103*H2103</f>
        <v>0</v>
      </c>
      <c r="F2103" s="395"/>
      <c r="G2103" s="395"/>
      <c r="H2103" s="394">
        <f>H2094</f>
        <v>0</v>
      </c>
      <c r="I2103" s="396">
        <f t="shared" si="762"/>
        <v>0</v>
      </c>
      <c r="J2103" s="397"/>
      <c r="K2103" s="398"/>
      <c r="L2103" s="394">
        <f t="shared" si="763"/>
        <v>0</v>
      </c>
      <c r="M2103" s="399"/>
      <c r="N2103" s="399"/>
      <c r="O2103" s="394">
        <f>O2094</f>
        <v>0</v>
      </c>
      <c r="P2103" s="382"/>
    </row>
    <row r="2104" spans="1:16" ht="18.600000000000001" customHeight="1" x14ac:dyDescent="0.25">
      <c r="A2104" s="451"/>
      <c r="B2104" s="879"/>
      <c r="C2104" s="866" t="s">
        <v>179</v>
      </c>
      <c r="D2104" s="867"/>
      <c r="E2104" s="394">
        <f t="shared" si="764"/>
        <v>0</v>
      </c>
      <c r="F2104" s="395"/>
      <c r="G2104" s="395"/>
      <c r="H2104" s="394">
        <f>H2094</f>
        <v>0</v>
      </c>
      <c r="I2104" s="396">
        <f t="shared" si="762"/>
        <v>0</v>
      </c>
      <c r="J2104" s="397"/>
      <c r="K2104" s="398"/>
      <c r="L2104" s="394">
        <f t="shared" si="763"/>
        <v>0</v>
      </c>
      <c r="M2104" s="399"/>
      <c r="N2104" s="399"/>
      <c r="O2104" s="394">
        <f>O2094</f>
        <v>0</v>
      </c>
      <c r="P2104" s="382"/>
    </row>
    <row r="2105" spans="1:16" ht="18.600000000000001" customHeight="1" x14ac:dyDescent="0.25">
      <c r="A2105" s="451" t="s">
        <v>167</v>
      </c>
      <c r="B2105" s="407" t="s">
        <v>167</v>
      </c>
      <c r="C2105" s="874" t="s">
        <v>186</v>
      </c>
      <c r="D2105" s="867"/>
      <c r="E2105" s="394">
        <f>F2105*G2105*H2105</f>
        <v>0</v>
      </c>
      <c r="F2105" s="395"/>
      <c r="G2105" s="395"/>
      <c r="H2105" s="394">
        <f>H2094</f>
        <v>0</v>
      </c>
      <c r="I2105" s="396">
        <f t="shared" si="762"/>
        <v>0</v>
      </c>
      <c r="J2105" s="397"/>
      <c r="K2105" s="398"/>
      <c r="L2105" s="394">
        <f t="shared" si="763"/>
        <v>0</v>
      </c>
      <c r="M2105" s="399"/>
      <c r="N2105" s="399"/>
      <c r="O2105" s="394">
        <f>O2094</f>
        <v>0</v>
      </c>
      <c r="P2105" s="382"/>
    </row>
    <row r="2106" spans="1:16" ht="18.600000000000001" customHeight="1" x14ac:dyDescent="0.25">
      <c r="A2106" s="451" t="s">
        <v>168</v>
      </c>
      <c r="B2106" s="875" t="s">
        <v>168</v>
      </c>
      <c r="C2106" s="876" t="s">
        <v>178</v>
      </c>
      <c r="D2106" s="877"/>
      <c r="E2106" s="400">
        <f>SUM(E2107:E2109)</f>
        <v>0</v>
      </c>
      <c r="F2106" s="401"/>
      <c r="G2106" s="402"/>
      <c r="H2106" s="402"/>
      <c r="I2106" s="406"/>
      <c r="J2106" s="403"/>
      <c r="K2106" s="404"/>
      <c r="L2106" s="400">
        <f>SUM(L2107:L2109)</f>
        <v>0</v>
      </c>
      <c r="M2106" s="401"/>
      <c r="N2106" s="402"/>
      <c r="O2106" s="402"/>
      <c r="P2106" s="382"/>
    </row>
    <row r="2107" spans="1:16" ht="18.600000000000001" customHeight="1" x14ac:dyDescent="0.25">
      <c r="A2107" s="451"/>
      <c r="B2107" s="875"/>
      <c r="C2107" s="866" t="s">
        <v>187</v>
      </c>
      <c r="D2107" s="867"/>
      <c r="E2107" s="394">
        <f t="shared" ref="E2107:E2109" si="765">F2107*G2107*H2107</f>
        <v>0</v>
      </c>
      <c r="F2107" s="395"/>
      <c r="G2107" s="395"/>
      <c r="H2107" s="394">
        <f>H2094</f>
        <v>0</v>
      </c>
      <c r="I2107" s="396">
        <f t="shared" ref="I2107:I2110" si="766">L2107-E2107</f>
        <v>0</v>
      </c>
      <c r="J2107" s="397"/>
      <c r="K2107" s="398"/>
      <c r="L2107" s="394">
        <f t="shared" ref="L2107:L2110" si="767">M2107*N2107*O2107</f>
        <v>0</v>
      </c>
      <c r="M2107" s="399"/>
      <c r="N2107" s="399"/>
      <c r="O2107" s="394">
        <f>O2094</f>
        <v>0</v>
      </c>
      <c r="P2107" s="382"/>
    </row>
    <row r="2108" spans="1:16" ht="18.600000000000001" customHeight="1" x14ac:dyDescent="0.25">
      <c r="A2108" s="451"/>
      <c r="B2108" s="875"/>
      <c r="C2108" s="866" t="s">
        <v>188</v>
      </c>
      <c r="D2108" s="867"/>
      <c r="E2108" s="394">
        <f t="shared" si="765"/>
        <v>0</v>
      </c>
      <c r="F2108" s="395"/>
      <c r="G2108" s="395"/>
      <c r="H2108" s="394">
        <f>H2094</f>
        <v>0</v>
      </c>
      <c r="I2108" s="396">
        <f t="shared" si="766"/>
        <v>0</v>
      </c>
      <c r="J2108" s="397"/>
      <c r="K2108" s="398"/>
      <c r="L2108" s="394">
        <f t="shared" si="767"/>
        <v>0</v>
      </c>
      <c r="M2108" s="399"/>
      <c r="N2108" s="399"/>
      <c r="O2108" s="394">
        <f>O2094</f>
        <v>0</v>
      </c>
      <c r="P2108" s="382"/>
    </row>
    <row r="2109" spans="1:16" ht="18.600000000000001" customHeight="1" x14ac:dyDescent="0.25">
      <c r="A2109" s="451"/>
      <c r="B2109" s="875"/>
      <c r="C2109" s="866" t="s">
        <v>179</v>
      </c>
      <c r="D2109" s="867"/>
      <c r="E2109" s="394">
        <f t="shared" si="765"/>
        <v>0</v>
      </c>
      <c r="F2109" s="395"/>
      <c r="G2109" s="395"/>
      <c r="H2109" s="394">
        <f>H2094</f>
        <v>0</v>
      </c>
      <c r="I2109" s="396">
        <f t="shared" si="766"/>
        <v>0</v>
      </c>
      <c r="J2109" s="397"/>
      <c r="K2109" s="398"/>
      <c r="L2109" s="394">
        <f t="shared" si="767"/>
        <v>0</v>
      </c>
      <c r="M2109" s="399"/>
      <c r="N2109" s="399"/>
      <c r="O2109" s="394">
        <f>O2094</f>
        <v>0</v>
      </c>
      <c r="P2109" s="382"/>
    </row>
    <row r="2110" spans="1:16" ht="18.600000000000001" customHeight="1" x14ac:dyDescent="0.25">
      <c r="A2110" s="451" t="s">
        <v>169</v>
      </c>
      <c r="B2110" s="405" t="s">
        <v>169</v>
      </c>
      <c r="C2110" s="874" t="s">
        <v>189</v>
      </c>
      <c r="D2110" s="867"/>
      <c r="E2110" s="394">
        <f>F2110*G2110*H2110</f>
        <v>0</v>
      </c>
      <c r="F2110" s="395"/>
      <c r="G2110" s="395"/>
      <c r="H2110" s="394">
        <f>H2094</f>
        <v>0</v>
      </c>
      <c r="I2110" s="396">
        <f t="shared" si="766"/>
        <v>0</v>
      </c>
      <c r="J2110" s="397"/>
      <c r="K2110" s="398"/>
      <c r="L2110" s="394">
        <f t="shared" si="767"/>
        <v>0</v>
      </c>
      <c r="M2110" s="399"/>
      <c r="N2110" s="399"/>
      <c r="O2110" s="394">
        <f>O2094</f>
        <v>0</v>
      </c>
      <c r="P2110" s="382"/>
    </row>
    <row r="2111" spans="1:16" ht="18.600000000000001" customHeight="1" x14ac:dyDescent="0.25">
      <c r="A2111" s="451" t="s">
        <v>170</v>
      </c>
      <c r="B2111" s="875" t="s">
        <v>170</v>
      </c>
      <c r="C2111" s="876" t="s">
        <v>178</v>
      </c>
      <c r="D2111" s="877"/>
      <c r="E2111" s="400">
        <f>SUM(E2112:E2113)</f>
        <v>0</v>
      </c>
      <c r="F2111" s="401"/>
      <c r="G2111" s="402"/>
      <c r="H2111" s="402"/>
      <c r="I2111" s="406"/>
      <c r="J2111" s="403"/>
      <c r="K2111" s="404"/>
      <c r="L2111" s="400">
        <f>SUM(L2112:L2113)</f>
        <v>0</v>
      </c>
      <c r="M2111" s="401"/>
      <c r="N2111" s="402"/>
      <c r="O2111" s="402"/>
      <c r="P2111" s="382"/>
    </row>
    <row r="2112" spans="1:16" ht="18.600000000000001" customHeight="1" x14ac:dyDescent="0.25">
      <c r="A2112" s="451"/>
      <c r="B2112" s="878"/>
      <c r="C2112" s="874" t="s">
        <v>170</v>
      </c>
      <c r="D2112" s="867"/>
      <c r="E2112" s="394">
        <f t="shared" ref="E2112" si="768">F2112*G2112*H2112</f>
        <v>0</v>
      </c>
      <c r="F2112" s="395"/>
      <c r="G2112" s="395"/>
      <c r="H2112" s="394">
        <f>H2094</f>
        <v>0</v>
      </c>
      <c r="I2112" s="396">
        <f t="shared" ref="I2112:I2114" si="769">L2112-E2112</f>
        <v>0</v>
      </c>
      <c r="J2112" s="397"/>
      <c r="K2112" s="398"/>
      <c r="L2112" s="394">
        <f t="shared" ref="L2112:L2114" si="770">M2112*N2112*O2112</f>
        <v>0</v>
      </c>
      <c r="M2112" s="399"/>
      <c r="N2112" s="399"/>
      <c r="O2112" s="394">
        <f>O2094</f>
        <v>0</v>
      </c>
      <c r="P2112" s="382"/>
    </row>
    <row r="2113" spans="1:17" ht="18.600000000000001" customHeight="1" x14ac:dyDescent="0.25">
      <c r="A2113" s="451"/>
      <c r="B2113" s="878"/>
      <c r="C2113" s="874" t="s">
        <v>190</v>
      </c>
      <c r="D2113" s="867"/>
      <c r="E2113" s="394">
        <f>F2113*G2113*H2113</f>
        <v>0</v>
      </c>
      <c r="F2113" s="395"/>
      <c r="G2113" s="395"/>
      <c r="H2113" s="394">
        <f>H2094</f>
        <v>0</v>
      </c>
      <c r="I2113" s="396">
        <f t="shared" si="769"/>
        <v>0</v>
      </c>
      <c r="J2113" s="397"/>
      <c r="K2113" s="398"/>
      <c r="L2113" s="394">
        <f t="shared" si="770"/>
        <v>0</v>
      </c>
      <c r="M2113" s="399"/>
      <c r="N2113" s="399"/>
      <c r="O2113" s="394">
        <f>O2094</f>
        <v>0</v>
      </c>
      <c r="P2113" s="382"/>
    </row>
    <row r="2114" spans="1:17" ht="18.600000000000001" customHeight="1" x14ac:dyDescent="0.25">
      <c r="A2114" s="451" t="s">
        <v>171</v>
      </c>
      <c r="B2114" s="405" t="s">
        <v>171</v>
      </c>
      <c r="C2114" s="874" t="s">
        <v>191</v>
      </c>
      <c r="D2114" s="867"/>
      <c r="E2114" s="394">
        <f>F2114*G2114*H2114</f>
        <v>0</v>
      </c>
      <c r="F2114" s="395"/>
      <c r="G2114" s="395"/>
      <c r="H2114" s="394">
        <f>H2094</f>
        <v>0</v>
      </c>
      <c r="I2114" s="396">
        <f t="shared" si="769"/>
        <v>0</v>
      </c>
      <c r="J2114" s="397"/>
      <c r="K2114" s="398"/>
      <c r="L2114" s="394">
        <f t="shared" si="770"/>
        <v>0</v>
      </c>
      <c r="M2114" s="399"/>
      <c r="N2114" s="399"/>
      <c r="O2114" s="394">
        <f>O2094</f>
        <v>0</v>
      </c>
      <c r="P2114" s="382"/>
      <c r="Q2114" s="371" t="s">
        <v>256</v>
      </c>
    </row>
    <row r="2115" spans="1:17" ht="18.600000000000001" customHeight="1" x14ac:dyDescent="0.25">
      <c r="A2115" s="451" t="s">
        <v>172</v>
      </c>
      <c r="B2115" s="875" t="s">
        <v>172</v>
      </c>
      <c r="C2115" s="876" t="s">
        <v>178</v>
      </c>
      <c r="D2115" s="877"/>
      <c r="E2115" s="400">
        <f>SUM(E2116:E2118)</f>
        <v>0</v>
      </c>
      <c r="F2115" s="401"/>
      <c r="G2115" s="402"/>
      <c r="H2115" s="402"/>
      <c r="I2115" s="406"/>
      <c r="J2115" s="403"/>
      <c r="K2115" s="404"/>
      <c r="L2115" s="400">
        <f>SUM(L2116:L2118)</f>
        <v>0</v>
      </c>
      <c r="M2115" s="401"/>
      <c r="N2115" s="402"/>
      <c r="O2115" s="402"/>
      <c r="P2115" s="382"/>
    </row>
    <row r="2116" spans="1:17" ht="18.600000000000001" customHeight="1" x14ac:dyDescent="0.25">
      <c r="A2116" s="451"/>
      <c r="B2116" s="875"/>
      <c r="C2116" s="866" t="s">
        <v>192</v>
      </c>
      <c r="D2116" s="867"/>
      <c r="E2116" s="394">
        <f t="shared" ref="E2116:E2118" si="771">F2116*G2116*H2116</f>
        <v>0</v>
      </c>
      <c r="F2116" s="395"/>
      <c r="G2116" s="395"/>
      <c r="H2116" s="394">
        <f>H2094</f>
        <v>0</v>
      </c>
      <c r="I2116" s="396">
        <f t="shared" ref="I2116:I2119" si="772">L2116-E2116</f>
        <v>0</v>
      </c>
      <c r="J2116" s="397"/>
      <c r="K2116" s="398"/>
      <c r="L2116" s="394">
        <f t="shared" ref="L2116:L2119" si="773">M2116*N2116*O2116</f>
        <v>0</v>
      </c>
      <c r="M2116" s="399"/>
      <c r="N2116" s="399"/>
      <c r="O2116" s="394">
        <f>O2094</f>
        <v>0</v>
      </c>
      <c r="P2116" s="382"/>
    </row>
    <row r="2117" spans="1:17" ht="18.600000000000001" customHeight="1" x14ac:dyDescent="0.25">
      <c r="A2117" s="451"/>
      <c r="B2117" s="875"/>
      <c r="C2117" s="866" t="s">
        <v>193</v>
      </c>
      <c r="D2117" s="867"/>
      <c r="E2117" s="394">
        <f t="shared" si="771"/>
        <v>0</v>
      </c>
      <c r="F2117" s="395"/>
      <c r="G2117" s="395"/>
      <c r="H2117" s="394">
        <f>H2094</f>
        <v>0</v>
      </c>
      <c r="I2117" s="396">
        <f t="shared" si="772"/>
        <v>0</v>
      </c>
      <c r="J2117" s="397"/>
      <c r="K2117" s="398"/>
      <c r="L2117" s="394">
        <f t="shared" si="773"/>
        <v>0</v>
      </c>
      <c r="M2117" s="399"/>
      <c r="N2117" s="399"/>
      <c r="O2117" s="394">
        <f>O2094</f>
        <v>0</v>
      </c>
      <c r="P2117" s="382"/>
    </row>
    <row r="2118" spans="1:17" ht="18.600000000000001" customHeight="1" x14ac:dyDescent="0.25">
      <c r="A2118" s="451"/>
      <c r="B2118" s="875"/>
      <c r="C2118" s="866" t="s">
        <v>179</v>
      </c>
      <c r="D2118" s="867"/>
      <c r="E2118" s="394">
        <f t="shared" si="771"/>
        <v>0</v>
      </c>
      <c r="F2118" s="395"/>
      <c r="G2118" s="395"/>
      <c r="H2118" s="394">
        <f>H2094</f>
        <v>0</v>
      </c>
      <c r="I2118" s="396">
        <f t="shared" si="772"/>
        <v>0</v>
      </c>
      <c r="J2118" s="397"/>
      <c r="K2118" s="398"/>
      <c r="L2118" s="394">
        <f t="shared" si="773"/>
        <v>0</v>
      </c>
      <c r="M2118" s="399"/>
      <c r="N2118" s="399"/>
      <c r="O2118" s="394">
        <f>O2094</f>
        <v>0</v>
      </c>
      <c r="P2118" s="382"/>
    </row>
    <row r="2119" spans="1:17" ht="18.600000000000001" customHeight="1" x14ac:dyDescent="0.25">
      <c r="A2119" s="451" t="s">
        <v>173</v>
      </c>
      <c r="B2119" s="405" t="s">
        <v>173</v>
      </c>
      <c r="C2119" s="866" t="s">
        <v>194</v>
      </c>
      <c r="D2119" s="867"/>
      <c r="E2119" s="394">
        <f>F2119*G2119*H2119</f>
        <v>0</v>
      </c>
      <c r="F2119" s="395"/>
      <c r="G2119" s="395"/>
      <c r="H2119" s="394">
        <f>H2094</f>
        <v>0</v>
      </c>
      <c r="I2119" s="396">
        <f t="shared" si="772"/>
        <v>0</v>
      </c>
      <c r="J2119" s="397"/>
      <c r="K2119" s="398"/>
      <c r="L2119" s="394">
        <f t="shared" si="773"/>
        <v>0</v>
      </c>
      <c r="M2119" s="399"/>
      <c r="N2119" s="399"/>
      <c r="O2119" s="394">
        <f>O2094</f>
        <v>0</v>
      </c>
      <c r="P2119" s="382"/>
    </row>
    <row r="2120" spans="1:17" s="415" customFormat="1" ht="18.600000000000001" customHeight="1" x14ac:dyDescent="0.25">
      <c r="B2120" s="868" t="s">
        <v>196</v>
      </c>
      <c r="C2120" s="869"/>
      <c r="D2120" s="870"/>
      <c r="E2120" s="408">
        <f>SUM(E2094,E2095,E2100,E2101,E2105,E2106,E2110,E2111,E2114,E2115,E2119)</f>
        <v>0</v>
      </c>
      <c r="F2120" s="401"/>
      <c r="G2120" s="409"/>
      <c r="H2120" s="410"/>
      <c r="I2120" s="411"/>
      <c r="J2120" s="412"/>
      <c r="K2120" s="413"/>
      <c r="L2120" s="408">
        <f>SUM(L2094,L2095,L2100,L2101,L2105,L2106,L2110,L2111,L2114,L2115,L2119)</f>
        <v>0</v>
      </c>
      <c r="M2120" s="401"/>
      <c r="N2120" s="409"/>
      <c r="O2120" s="410"/>
      <c r="P2120" s="414"/>
    </row>
    <row r="2121" spans="1:17" ht="16.8" customHeight="1" outlineLevel="1" x14ac:dyDescent="0.25">
      <c r="B2121" s="871" t="s">
        <v>264</v>
      </c>
      <c r="C2121" s="872" t="s">
        <v>201</v>
      </c>
      <c r="D2121" s="873"/>
      <c r="E2121" s="416">
        <f t="shared" ref="E2121" si="774">F2121*G2121*H2121</f>
        <v>0</v>
      </c>
      <c r="F2121" s="417"/>
      <c r="G2121" s="417"/>
      <c r="H2121" s="394">
        <f>H2094</f>
        <v>0</v>
      </c>
      <c r="I2121" s="396">
        <f t="shared" ref="I2121:I2123" si="775">L2121-E2121</f>
        <v>0</v>
      </c>
      <c r="J2121" s="397"/>
      <c r="K2121" s="398"/>
      <c r="L2121" s="394">
        <f t="shared" ref="L2121:L2123" si="776">M2121*N2121*O2121</f>
        <v>0</v>
      </c>
      <c r="M2121" s="399"/>
      <c r="N2121" s="399"/>
      <c r="O2121" s="394">
        <f>O2094</f>
        <v>0</v>
      </c>
      <c r="P2121" s="382"/>
    </row>
    <row r="2122" spans="1:17" ht="16.8" customHeight="1" outlineLevel="1" x14ac:dyDescent="0.25">
      <c r="B2122" s="871"/>
      <c r="C2122" s="872" t="s">
        <v>200</v>
      </c>
      <c r="D2122" s="873"/>
      <c r="E2122" s="416">
        <f>F2122*G2122*H2122</f>
        <v>0</v>
      </c>
      <c r="F2122" s="417">
        <v>5000</v>
      </c>
      <c r="G2122" s="417">
        <f>20*2</f>
        <v>40</v>
      </c>
      <c r="H2122" s="394">
        <f>H2094</f>
        <v>0</v>
      </c>
      <c r="I2122" s="396">
        <f t="shared" si="775"/>
        <v>0</v>
      </c>
      <c r="J2122" s="397"/>
      <c r="K2122" s="398"/>
      <c r="L2122" s="394">
        <f t="shared" si="776"/>
        <v>0</v>
      </c>
      <c r="M2122" s="399"/>
      <c r="N2122" s="399"/>
      <c r="O2122" s="394">
        <f>O2094</f>
        <v>0</v>
      </c>
      <c r="P2122" s="382"/>
    </row>
    <row r="2123" spans="1:17" ht="16.8" customHeight="1" outlineLevel="1" x14ac:dyDescent="0.25">
      <c r="B2123" s="871"/>
      <c r="C2123" s="872" t="s">
        <v>197</v>
      </c>
      <c r="D2123" s="873"/>
      <c r="E2123" s="416">
        <f t="shared" ref="E2123" si="777">F2123*G2123*H2123</f>
        <v>0</v>
      </c>
      <c r="F2123" s="417"/>
      <c r="G2123" s="417"/>
      <c r="H2123" s="394">
        <f>H2094</f>
        <v>0</v>
      </c>
      <c r="I2123" s="396">
        <f t="shared" si="775"/>
        <v>0</v>
      </c>
      <c r="J2123" s="397"/>
      <c r="K2123" s="398"/>
      <c r="L2123" s="394">
        <f t="shared" si="776"/>
        <v>0</v>
      </c>
      <c r="M2123" s="399"/>
      <c r="N2123" s="399"/>
      <c r="O2123" s="394">
        <f>O2094</f>
        <v>0</v>
      </c>
      <c r="P2123" s="382"/>
    </row>
    <row r="2124" spans="1:17" s="415" customFormat="1" ht="18.600000000000001" customHeight="1" outlineLevel="1" thickBot="1" x14ac:dyDescent="0.3">
      <c r="B2124" s="860" t="s">
        <v>265</v>
      </c>
      <c r="C2124" s="861"/>
      <c r="D2124" s="862"/>
      <c r="E2124" s="418">
        <f>SUM(E2121:E2123)</f>
        <v>0</v>
      </c>
      <c r="F2124" s="419"/>
      <c r="G2124" s="420"/>
      <c r="H2124" s="421"/>
      <c r="I2124" s="422"/>
      <c r="J2124" s="423"/>
      <c r="K2124" s="424"/>
      <c r="L2124" s="418">
        <f>SUM(L2121:L2123)</f>
        <v>0</v>
      </c>
      <c r="M2124" s="419"/>
      <c r="N2124" s="420"/>
      <c r="O2124" s="421"/>
      <c r="P2124" s="414"/>
    </row>
    <row r="2125" spans="1:17" ht="21" customHeight="1" thickBot="1" x14ac:dyDescent="0.3">
      <c r="B2125" s="863" t="s">
        <v>254</v>
      </c>
      <c r="C2125" s="864"/>
      <c r="D2125" s="865" t="s">
        <v>255</v>
      </c>
      <c r="E2125" s="857"/>
      <c r="F2125" s="857" t="s">
        <v>257</v>
      </c>
      <c r="G2125" s="857"/>
      <c r="H2125" s="857" t="s">
        <v>258</v>
      </c>
      <c r="I2125" s="857"/>
      <c r="J2125" s="857" t="s">
        <v>259</v>
      </c>
      <c r="K2125" s="857"/>
      <c r="L2125" s="858" t="s">
        <v>260</v>
      </c>
      <c r="M2125" s="858"/>
      <c r="N2125" s="858" t="s">
        <v>261</v>
      </c>
      <c r="O2125" s="859"/>
      <c r="P2125" s="382"/>
    </row>
    <row r="2126" spans="1:17" outlineLevel="1" x14ac:dyDescent="0.25">
      <c r="B2126" s="303" t="s">
        <v>266</v>
      </c>
      <c r="E2126" s="425">
        <f>(E2120-E2119)*0.05</f>
        <v>0</v>
      </c>
      <c r="F2126" s="303"/>
      <c r="G2126" s="303"/>
      <c r="H2126" s="426"/>
      <c r="L2126" s="425">
        <f>(L2120-L2119)*0.05</f>
        <v>0</v>
      </c>
      <c r="P2126" s="382"/>
    </row>
    <row r="2127" spans="1:17" outlineLevel="1" x14ac:dyDescent="0.25">
      <c r="B2127" s="303"/>
      <c r="E2127" s="427" t="str">
        <f>IF(E2119&lt;=E2126,"O.K","Review")</f>
        <v>O.K</v>
      </c>
      <c r="F2127" s="303"/>
      <c r="G2127" s="303"/>
      <c r="L2127" s="427" t="str">
        <f>IF(L2119&lt;=L2126,"O.K","Review")</f>
        <v>O.K</v>
      </c>
      <c r="P2127" s="382"/>
    </row>
    <row r="2128" spans="1:17" x14ac:dyDescent="0.25">
      <c r="B2128" s="303"/>
      <c r="E2128" s="427"/>
      <c r="F2128" s="303"/>
      <c r="G2128" s="303"/>
      <c r="L2128" s="427"/>
      <c r="P2128" s="382"/>
    </row>
    <row r="2129" spans="1:20" s="428" customFormat="1" ht="25.5" customHeight="1" outlineLevel="1" x14ac:dyDescent="0.25">
      <c r="B2129" s="429" t="str">
        <f>정부지원금!$B$29</f>
        <v>성명 :                  (서명)</v>
      </c>
      <c r="C2129" s="429"/>
      <c r="E2129" s="429" t="str">
        <f>정부지원금!$E$29</f>
        <v>성명 :                  (서명)</v>
      </c>
      <c r="F2129" s="430"/>
      <c r="H2129" s="429" t="str">
        <f>정부지원금!$G$29</f>
        <v>성명 :                  (서명)</v>
      </c>
      <c r="K2129" s="430" t="str">
        <f>정부지원금!$I$29</f>
        <v>성명 :                  (서명)</v>
      </c>
      <c r="N2129" s="430" t="str">
        <f>정부지원금!$K$29</f>
        <v>성명 :                  (서명)</v>
      </c>
      <c r="P2129" s="382"/>
    </row>
    <row r="2130" spans="1:20" s="428" customFormat="1" ht="25.5" customHeight="1" outlineLevel="1" x14ac:dyDescent="0.25">
      <c r="B2130" s="429" t="str">
        <f>정부지원금!$B$30</f>
        <v>성명 :                  (서명)</v>
      </c>
      <c r="C2130" s="429"/>
      <c r="E2130" s="429" t="str">
        <f>정부지원금!$E$30</f>
        <v>성명 :                  (서명)</v>
      </c>
      <c r="F2130" s="430"/>
      <c r="H2130" s="429" t="str">
        <f>정부지원금!$G$30</f>
        <v>성명 :                  (서명)</v>
      </c>
      <c r="K2130" s="430" t="str">
        <f>정부지원금!$I$30</f>
        <v>성명 :                  (서명)</v>
      </c>
      <c r="N2130" s="430" t="str">
        <f>정부지원금!$K$30</f>
        <v>성명 :                  (서명)</v>
      </c>
      <c r="P2130" s="382"/>
    </row>
    <row r="2132" spans="1:20" ht="43.5" customHeight="1" x14ac:dyDescent="0.25">
      <c r="B2132" s="372" t="s">
        <v>262</v>
      </c>
      <c r="C2132" s="373"/>
      <c r="D2132" s="373"/>
      <c r="E2132" s="373"/>
      <c r="F2132" s="373"/>
      <c r="G2132" s="373"/>
      <c r="H2132" s="373"/>
      <c r="I2132" s="373"/>
      <c r="J2132" s="373"/>
      <c r="K2132" s="373"/>
      <c r="L2132" s="373"/>
      <c r="M2132" s="373"/>
      <c r="N2132" s="373"/>
      <c r="O2132" s="373"/>
      <c r="P2132" s="373"/>
      <c r="Q2132" s="373"/>
      <c r="R2132" s="373"/>
    </row>
    <row r="2133" spans="1:20" ht="21.6" customHeight="1" x14ac:dyDescent="0.25">
      <c r="B2133" s="942" t="str">
        <f>INDEX('훈련비용 조정내역표'!$C$10:$C$60,MATCH(F2135,'훈련비용 조정내역표'!$B$10:$B$60,0),0)</f>
        <v>승인</v>
      </c>
      <c r="C2133" s="942"/>
      <c r="D2133" s="374"/>
      <c r="E2133" s="375"/>
      <c r="F2133" s="375"/>
      <c r="G2133" s="376"/>
      <c r="H2133" s="383" t="s">
        <v>247</v>
      </c>
      <c r="I2133" s="378">
        <f>INDEX('훈련비용 조정내역표'!$G$10:$G$60,MATCH(F2135,'훈련비용 조정내역표'!$B$10:$B$60,0),0)</f>
        <v>0</v>
      </c>
      <c r="J2133" s="383" t="s">
        <v>248</v>
      </c>
      <c r="K2133" s="605">
        <f>INT(IFERROR($J2138/($B2137*$E2137*$B2140),))</f>
        <v>0</v>
      </c>
      <c r="L2133" s="435" t="e">
        <f>K2133/$I2133</f>
        <v>#DIV/0!</v>
      </c>
      <c r="M2133" s="436" t="s">
        <v>249</v>
      </c>
      <c r="N2133" s="605">
        <f>INT(IFERROR($N2138/($D2137*$G2137*$D2140),))</f>
        <v>0</v>
      </c>
      <c r="O2133" s="435" t="e">
        <f>N2133/$I2133</f>
        <v>#DIV/0!</v>
      </c>
      <c r="P2133" s="373"/>
      <c r="Q2133" s="373"/>
      <c r="R2133" s="373"/>
    </row>
    <row r="2134" spans="1:20" ht="21.6" customHeight="1" x14ac:dyDescent="0.25">
      <c r="B2134" s="379" t="s">
        <v>229</v>
      </c>
      <c r="C2134" s="881" t="s">
        <v>230</v>
      </c>
      <c r="D2134" s="881"/>
      <c r="E2134" s="881"/>
      <c r="F2134" s="377" t="s">
        <v>231</v>
      </c>
      <c r="G2134" s="380" t="s">
        <v>233</v>
      </c>
      <c r="H2134" s="943" t="s">
        <v>250</v>
      </c>
      <c r="I2134" s="944"/>
      <c r="J2134" s="944"/>
      <c r="K2134" s="944"/>
      <c r="L2134" s="944"/>
      <c r="M2134" s="944"/>
      <c r="N2134" s="944"/>
      <c r="O2134" s="945"/>
      <c r="P2134" s="373"/>
      <c r="Q2134" s="373"/>
      <c r="R2134" s="373"/>
    </row>
    <row r="2135" spans="1:20" ht="21.6" customHeight="1" thickBot="1" x14ac:dyDescent="0.3">
      <c r="B2135" s="636" t="str">
        <f>일반사항!$E$6</f>
        <v>부산</v>
      </c>
      <c r="C2135" s="937">
        <f>일반사항!$E$7</f>
        <v>0</v>
      </c>
      <c r="D2135" s="937"/>
      <c r="E2135" s="937"/>
      <c r="F2135" s="665">
        <f>'훈련비용 조정내역표'!$B$51</f>
        <v>42</v>
      </c>
      <c r="G2135" s="381">
        <f>INDEX('훈련비용 조정내역표'!$H$10:$H$60,MATCH(F2135,'훈련비용 조정내역표'!$B$10:$B$60,0),0)</f>
        <v>0</v>
      </c>
      <c r="H2135" s="937">
        <f>INDEX('훈련비용 조정내역표'!$D$10:$D$60,MATCH(F2135,'훈련비용 조정내역표'!$B$10:$B$60,0),0)</f>
        <v>0</v>
      </c>
      <c r="I2135" s="937"/>
      <c r="J2135" s="937"/>
      <c r="K2135" s="937"/>
      <c r="L2135" s="434" t="str">
        <f>IF(E2137=G2137,"◯ 적합","◯ 변경")</f>
        <v>◯ 적합</v>
      </c>
      <c r="M2135" s="938">
        <f>INDEX('훈련비용 조정내역표'!$E$10:$E$60,MATCH(F2135,'훈련비용 조정내역표'!$B$10:$B$60,0),0)</f>
        <v>0</v>
      </c>
      <c r="N2135" s="938"/>
      <c r="O2135" s="938"/>
      <c r="P2135" s="373"/>
      <c r="Q2135" s="373"/>
      <c r="R2135" s="373"/>
    </row>
    <row r="2136" spans="1:20" ht="21.6" customHeight="1" thickTop="1" x14ac:dyDescent="0.25">
      <c r="B2136" s="939" t="s">
        <v>106</v>
      </c>
      <c r="C2136" s="939"/>
      <c r="D2136" s="939"/>
      <c r="E2136" s="939" t="s">
        <v>163</v>
      </c>
      <c r="F2136" s="939"/>
      <c r="G2136" s="940"/>
      <c r="H2136" s="941" t="s">
        <v>243</v>
      </c>
      <c r="I2136" s="939"/>
      <c r="J2136" s="939"/>
      <c r="K2136" s="939"/>
      <c r="L2136" s="939" t="s">
        <v>246</v>
      </c>
      <c r="M2136" s="939"/>
      <c r="N2136" s="939"/>
      <c r="O2136" s="939"/>
      <c r="P2136" s="373"/>
      <c r="Q2136" s="373"/>
      <c r="R2136" s="373"/>
      <c r="T2136" s="382"/>
    </row>
    <row r="2137" spans="1:20" ht="21.6" customHeight="1" x14ac:dyDescent="0.25">
      <c r="B2137" s="915">
        <f>INDEX('훈련비용 조정내역표'!$O$10:$O$60,MATCH(F2135,'훈련비용 조정내역표'!$B$10:$B$60,0),0)</f>
        <v>0</v>
      </c>
      <c r="C2137" s="917" t="str">
        <f>IF(B2137=D2137,"◯ 적합","◯ 변경")</f>
        <v>◯ 적합</v>
      </c>
      <c r="D2137" s="918">
        <f>INDEX('훈련비용 조정내역표'!$Y$10:$Y$60,MATCH(F2135,'훈련비용 조정내역표'!$B$10:$B$60,0),0)</f>
        <v>0</v>
      </c>
      <c r="E2137" s="915">
        <f>INDEX('훈련비용 조정내역표'!$N$10:$N$60,MATCH(F2135,'훈련비용 조정내역표'!$B$10:$B$60,0),0)</f>
        <v>0</v>
      </c>
      <c r="F2137" s="917" t="str">
        <f>IF(E2137=G2137,"◯ 적합","◯ 변경")</f>
        <v>◯ 적합</v>
      </c>
      <c r="G2137" s="921">
        <f>INDEX('훈련비용 조정내역표'!$X$10:$X$60,MATCH(F2135,'훈련비용 조정내역표'!$B$10:$B$60,0),0)</f>
        <v>0</v>
      </c>
      <c r="H2137" s="934" t="s">
        <v>36</v>
      </c>
      <c r="I2137" s="926"/>
      <c r="J2137" s="935">
        <f>J2138+J2139+J2140+J2141</f>
        <v>0</v>
      </c>
      <c r="K2137" s="935"/>
      <c r="L2137" s="926" t="s">
        <v>36</v>
      </c>
      <c r="M2137" s="926"/>
      <c r="N2137" s="935">
        <f>N2138+N2139+N2140+N2141</f>
        <v>0</v>
      </c>
      <c r="O2137" s="935"/>
      <c r="P2137" s="373"/>
      <c r="Q2137" s="373"/>
      <c r="R2137" s="373"/>
      <c r="T2137" s="382"/>
    </row>
    <row r="2138" spans="1:20" ht="21.6" customHeight="1" x14ac:dyDescent="0.25">
      <c r="A2138" s="371" t="str">
        <f>F2135&amp;"훈련비금액"</f>
        <v>42훈련비금액</v>
      </c>
      <c r="B2138" s="915"/>
      <c r="C2138" s="917"/>
      <c r="D2138" s="918"/>
      <c r="E2138" s="915"/>
      <c r="F2138" s="917"/>
      <c r="G2138" s="921"/>
      <c r="H2138" s="929" t="s">
        <v>263</v>
      </c>
      <c r="I2138" s="932"/>
      <c r="J2138" s="936">
        <f>E2172</f>
        <v>0</v>
      </c>
      <c r="K2138" s="936"/>
      <c r="L2138" s="932" t="s">
        <v>263</v>
      </c>
      <c r="M2138" s="932"/>
      <c r="N2138" s="936">
        <f>L2172</f>
        <v>0</v>
      </c>
      <c r="O2138" s="936"/>
      <c r="P2138" s="373"/>
      <c r="Q2138" s="373"/>
      <c r="R2138" s="373"/>
      <c r="T2138" s="382"/>
    </row>
    <row r="2139" spans="1:20" ht="21.6" customHeight="1" x14ac:dyDescent="0.25">
      <c r="A2139" s="371" t="str">
        <f>F2135&amp;"숙식비"</f>
        <v>42숙식비</v>
      </c>
      <c r="B2139" s="926" t="s">
        <v>236</v>
      </c>
      <c r="C2139" s="926"/>
      <c r="D2139" s="926"/>
      <c r="E2139" s="926" t="s">
        <v>237</v>
      </c>
      <c r="F2139" s="926"/>
      <c r="G2139" s="927"/>
      <c r="H2139" s="928" t="s">
        <v>342</v>
      </c>
      <c r="I2139" s="384" t="s">
        <v>244</v>
      </c>
      <c r="J2139" s="923">
        <f>E2173</f>
        <v>0</v>
      </c>
      <c r="K2139" s="923"/>
      <c r="L2139" s="931" t="s">
        <v>342</v>
      </c>
      <c r="M2139" s="384" t="s">
        <v>244</v>
      </c>
      <c r="N2139" s="914">
        <f>L2173</f>
        <v>0</v>
      </c>
      <c r="O2139" s="914"/>
      <c r="P2139" s="373"/>
      <c r="Q2139" s="373"/>
      <c r="R2139" s="373"/>
      <c r="T2139" s="382"/>
    </row>
    <row r="2140" spans="1:20" ht="21.6" customHeight="1" x14ac:dyDescent="0.25">
      <c r="A2140" s="371" t="str">
        <f>F2135&amp;"식비"</f>
        <v>42식비</v>
      </c>
      <c r="B2140" s="915">
        <f>INDEX('훈련비용 조정내역표'!$M$10:$M$60,MATCH(F2135,'훈련비용 조정내역표'!$B$10:$B$60,0),0)</f>
        <v>0</v>
      </c>
      <c r="C2140" s="917" t="str">
        <f>IF(B2140=D2140,"◯ 적합","◯ 변경")</f>
        <v>◯ 적합</v>
      </c>
      <c r="D2140" s="918">
        <f>INDEX('훈련비용 조정내역표'!$W$10:$W$60,MATCH(F2135,'훈련비용 조정내역표'!$B$10:$B$60,0),0)</f>
        <v>0</v>
      </c>
      <c r="E2140" s="920">
        <f>INDEX('훈련비용 조정내역표'!$J$10:$J$60,MATCH(F2135,'훈련비용 조정내역표'!$B$10:$B$60,0),0)</f>
        <v>0</v>
      </c>
      <c r="F2140" s="917" t="str">
        <f>IF(E2140=G2140,"◯ 적합","◯ 변경")</f>
        <v>◯ 적합</v>
      </c>
      <c r="G2140" s="921">
        <f>INDEX('훈련비용 조정내역표'!$K$10:$K$60,MATCH(F2135,'훈련비용 조정내역표'!$B$10:$B$60,0),0)</f>
        <v>0</v>
      </c>
      <c r="H2140" s="929"/>
      <c r="I2140" s="384" t="s">
        <v>199</v>
      </c>
      <c r="J2140" s="923">
        <f>E2174</f>
        <v>0</v>
      </c>
      <c r="K2140" s="923"/>
      <c r="L2140" s="932"/>
      <c r="M2140" s="384" t="s">
        <v>199</v>
      </c>
      <c r="N2140" s="914">
        <f>L2174</f>
        <v>0</v>
      </c>
      <c r="O2140" s="914"/>
      <c r="P2140" s="373"/>
      <c r="Q2140" s="373"/>
      <c r="R2140" s="373"/>
      <c r="T2140" s="382"/>
    </row>
    <row r="2141" spans="1:20" ht="21.6" customHeight="1" thickBot="1" x14ac:dyDescent="0.3">
      <c r="A2141" s="371" t="str">
        <f>F2135&amp;"수당 등"</f>
        <v>42수당 등</v>
      </c>
      <c r="B2141" s="916"/>
      <c r="C2141" s="917"/>
      <c r="D2141" s="919"/>
      <c r="E2141" s="916"/>
      <c r="F2141" s="917"/>
      <c r="G2141" s="922"/>
      <c r="H2141" s="930"/>
      <c r="I2141" s="385" t="s">
        <v>245</v>
      </c>
      <c r="J2141" s="924">
        <f>E2175</f>
        <v>0</v>
      </c>
      <c r="K2141" s="924"/>
      <c r="L2141" s="933"/>
      <c r="M2141" s="385" t="s">
        <v>245</v>
      </c>
      <c r="N2141" s="925">
        <f>L2175</f>
        <v>0</v>
      </c>
      <c r="O2141" s="925"/>
      <c r="P2141" s="373"/>
      <c r="Q2141" s="373"/>
      <c r="R2141" s="373"/>
      <c r="T2141" s="382"/>
    </row>
    <row r="2142" spans="1:20" ht="21.6" customHeight="1" thickTop="1" thickBot="1" x14ac:dyDescent="0.3">
      <c r="B2142" s="883" t="s">
        <v>238</v>
      </c>
      <c r="C2142" s="883"/>
      <c r="D2142" s="386">
        <f>INDEX('훈련비용 조정내역표'!$L$10:$L$60,MATCH(F2135,'훈련비용 조정내역표'!$B$10:$B$60,0),0)</f>
        <v>0</v>
      </c>
      <c r="E2142" s="883" t="s">
        <v>239</v>
      </c>
      <c r="F2142" s="883"/>
      <c r="G2142" s="387">
        <f>INDEX('훈련비용 조정내역표'!$V$10:$V$60,MATCH(F2135,'훈련비용 조정내역표'!$B$10:$B$60,0),0)</f>
        <v>0</v>
      </c>
      <c r="H2142" s="884" t="s">
        <v>240</v>
      </c>
      <c r="I2142" s="884"/>
      <c r="J2142" s="388" t="s">
        <v>241</v>
      </c>
      <c r="K2142" s="389"/>
      <c r="L2142" s="388" t="s">
        <v>242</v>
      </c>
      <c r="M2142" s="390"/>
      <c r="N2142" s="885"/>
      <c r="O2142" s="885"/>
      <c r="P2142" s="373"/>
      <c r="Q2142" s="373"/>
      <c r="R2142" s="373"/>
      <c r="T2142" s="382"/>
    </row>
    <row r="2143" spans="1:20" ht="21.6" customHeight="1" thickTop="1" x14ac:dyDescent="0.25">
      <c r="B2143" s="886" t="s">
        <v>174</v>
      </c>
      <c r="C2143" s="889" t="s">
        <v>175</v>
      </c>
      <c r="D2143" s="890"/>
      <c r="E2143" s="895" t="s">
        <v>251</v>
      </c>
      <c r="F2143" s="896"/>
      <c r="G2143" s="896"/>
      <c r="H2143" s="896"/>
      <c r="I2143" s="897" t="s">
        <v>252</v>
      </c>
      <c r="J2143" s="898"/>
      <c r="K2143" s="899"/>
      <c r="L2143" s="906" t="s">
        <v>253</v>
      </c>
      <c r="M2143" s="907"/>
      <c r="N2143" s="907"/>
      <c r="O2143" s="908"/>
      <c r="P2143" s="382"/>
    </row>
    <row r="2144" spans="1:20" ht="21.6" customHeight="1" x14ac:dyDescent="0.25">
      <c r="B2144" s="887"/>
      <c r="C2144" s="891"/>
      <c r="D2144" s="892"/>
      <c r="E2144" s="909" t="s">
        <v>176</v>
      </c>
      <c r="F2144" s="911" t="s">
        <v>177</v>
      </c>
      <c r="G2144" s="912"/>
      <c r="H2144" s="912"/>
      <c r="I2144" s="900"/>
      <c r="J2144" s="901"/>
      <c r="K2144" s="902"/>
      <c r="L2144" s="909" t="s">
        <v>176</v>
      </c>
      <c r="M2144" s="911" t="s">
        <v>177</v>
      </c>
      <c r="N2144" s="912"/>
      <c r="O2144" s="913"/>
      <c r="P2144" s="382"/>
    </row>
    <row r="2145" spans="1:16" ht="21.6" customHeight="1" x14ac:dyDescent="0.25">
      <c r="B2145" s="888"/>
      <c r="C2145" s="893"/>
      <c r="D2145" s="894"/>
      <c r="E2145" s="910"/>
      <c r="F2145" s="392" t="s">
        <v>134</v>
      </c>
      <c r="G2145" s="392" t="s">
        <v>195</v>
      </c>
      <c r="H2145" s="391" t="s">
        <v>136</v>
      </c>
      <c r="I2145" s="903"/>
      <c r="J2145" s="904"/>
      <c r="K2145" s="905"/>
      <c r="L2145" s="910"/>
      <c r="M2145" s="392" t="s">
        <v>134</v>
      </c>
      <c r="N2145" s="392" t="s">
        <v>195</v>
      </c>
      <c r="O2145" s="392" t="s">
        <v>136</v>
      </c>
      <c r="P2145" s="382"/>
    </row>
    <row r="2146" spans="1:16" ht="18.600000000000001" customHeight="1" x14ac:dyDescent="0.25">
      <c r="A2146" s="451" t="s">
        <v>114</v>
      </c>
      <c r="B2146" s="393" t="s">
        <v>114</v>
      </c>
      <c r="C2146" s="880" t="s">
        <v>180</v>
      </c>
      <c r="D2146" s="878"/>
      <c r="E2146" s="394">
        <f>F2146*G2146*H2146</f>
        <v>0</v>
      </c>
      <c r="F2146" s="395"/>
      <c r="G2146" s="395"/>
      <c r="H2146" s="394">
        <f>B2137</f>
        <v>0</v>
      </c>
      <c r="I2146" s="396">
        <f>L2146-E2146</f>
        <v>0</v>
      </c>
      <c r="J2146" s="397"/>
      <c r="K2146" s="398"/>
      <c r="L2146" s="394">
        <f>M2146*N2146*O2146</f>
        <v>0</v>
      </c>
      <c r="M2146" s="399"/>
      <c r="N2146" s="399"/>
      <c r="O2146" s="394">
        <f>D2137</f>
        <v>0</v>
      </c>
      <c r="P2146" s="382"/>
    </row>
    <row r="2147" spans="1:16" ht="18.600000000000001" customHeight="1" x14ac:dyDescent="0.25">
      <c r="A2147" s="451" t="s">
        <v>164</v>
      </c>
      <c r="B2147" s="881" t="s">
        <v>164</v>
      </c>
      <c r="C2147" s="876" t="s">
        <v>178</v>
      </c>
      <c r="D2147" s="877"/>
      <c r="E2147" s="400">
        <f>SUM(E2148:E2151)</f>
        <v>0</v>
      </c>
      <c r="F2147" s="401"/>
      <c r="G2147" s="402"/>
      <c r="H2147" s="402"/>
      <c r="I2147" s="396"/>
      <c r="J2147" s="403"/>
      <c r="K2147" s="404"/>
      <c r="L2147" s="400">
        <f>SUM(L2148:L2151)</f>
        <v>0</v>
      </c>
      <c r="M2147" s="401"/>
      <c r="N2147" s="402"/>
      <c r="O2147" s="402"/>
      <c r="P2147" s="382"/>
    </row>
    <row r="2148" spans="1:16" ht="18.600000000000001" customHeight="1" x14ac:dyDescent="0.25">
      <c r="A2148" s="451"/>
      <c r="B2148" s="881"/>
      <c r="C2148" s="874" t="s">
        <v>181</v>
      </c>
      <c r="D2148" s="882"/>
      <c r="E2148" s="394">
        <f t="shared" ref="E2148:E2151" si="778">F2148*G2148*H2148</f>
        <v>0</v>
      </c>
      <c r="F2148" s="395"/>
      <c r="G2148" s="395"/>
      <c r="H2148" s="394">
        <f>H2146</f>
        <v>0</v>
      </c>
      <c r="I2148" s="396">
        <f t="shared" ref="I2148:I2152" si="779">L2148-E2148</f>
        <v>0</v>
      </c>
      <c r="J2148" s="397"/>
      <c r="K2148" s="398"/>
      <c r="L2148" s="394">
        <f t="shared" ref="L2148:L2152" si="780">M2148*N2148*O2148</f>
        <v>0</v>
      </c>
      <c r="M2148" s="399"/>
      <c r="N2148" s="399"/>
      <c r="O2148" s="394">
        <f>O2146</f>
        <v>0</v>
      </c>
      <c r="P2148" s="382"/>
    </row>
    <row r="2149" spans="1:16" ht="18.600000000000001" customHeight="1" x14ac:dyDescent="0.25">
      <c r="A2149" s="451"/>
      <c r="B2149" s="881"/>
      <c r="C2149" s="874" t="s">
        <v>181</v>
      </c>
      <c r="D2149" s="882"/>
      <c r="E2149" s="394">
        <f t="shared" si="778"/>
        <v>0</v>
      </c>
      <c r="F2149" s="395"/>
      <c r="G2149" s="395"/>
      <c r="H2149" s="394">
        <f>H2146</f>
        <v>0</v>
      </c>
      <c r="I2149" s="396">
        <f t="shared" si="779"/>
        <v>0</v>
      </c>
      <c r="J2149" s="397"/>
      <c r="K2149" s="398"/>
      <c r="L2149" s="394">
        <f t="shared" si="780"/>
        <v>0</v>
      </c>
      <c r="M2149" s="399"/>
      <c r="N2149" s="399"/>
      <c r="O2149" s="394">
        <f>O2146</f>
        <v>0</v>
      </c>
      <c r="P2149" s="382"/>
    </row>
    <row r="2150" spans="1:16" ht="18.600000000000001" customHeight="1" x14ac:dyDescent="0.25">
      <c r="A2150" s="451"/>
      <c r="B2150" s="881"/>
      <c r="C2150" s="874" t="s">
        <v>182</v>
      </c>
      <c r="D2150" s="867"/>
      <c r="E2150" s="394">
        <f t="shared" si="778"/>
        <v>0</v>
      </c>
      <c r="F2150" s="395"/>
      <c r="G2150" s="395"/>
      <c r="H2150" s="394">
        <f>H2146</f>
        <v>0</v>
      </c>
      <c r="I2150" s="396">
        <f t="shared" si="779"/>
        <v>0</v>
      </c>
      <c r="J2150" s="397"/>
      <c r="K2150" s="398"/>
      <c r="L2150" s="394">
        <f t="shared" si="780"/>
        <v>0</v>
      </c>
      <c r="M2150" s="399"/>
      <c r="N2150" s="399"/>
      <c r="O2150" s="394">
        <f>O2146</f>
        <v>0</v>
      </c>
      <c r="P2150" s="382"/>
    </row>
    <row r="2151" spans="1:16" ht="18.600000000000001" customHeight="1" x14ac:dyDescent="0.25">
      <c r="A2151" s="451"/>
      <c r="B2151" s="881"/>
      <c r="C2151" s="874" t="s">
        <v>182</v>
      </c>
      <c r="D2151" s="867"/>
      <c r="E2151" s="394">
        <f t="shared" si="778"/>
        <v>0</v>
      </c>
      <c r="F2151" s="395"/>
      <c r="G2151" s="395"/>
      <c r="H2151" s="394">
        <f>H2146</f>
        <v>0</v>
      </c>
      <c r="I2151" s="396">
        <f t="shared" si="779"/>
        <v>0</v>
      </c>
      <c r="J2151" s="397"/>
      <c r="K2151" s="398"/>
      <c r="L2151" s="394">
        <f t="shared" si="780"/>
        <v>0</v>
      </c>
      <c r="M2151" s="399"/>
      <c r="N2151" s="399"/>
      <c r="O2151" s="394">
        <f>O2146</f>
        <v>0</v>
      </c>
      <c r="P2151" s="382"/>
    </row>
    <row r="2152" spans="1:16" ht="18.600000000000001" customHeight="1" x14ac:dyDescent="0.25">
      <c r="A2152" s="451" t="s">
        <v>165</v>
      </c>
      <c r="B2152" s="405" t="s">
        <v>165</v>
      </c>
      <c r="C2152" s="874" t="s">
        <v>183</v>
      </c>
      <c r="D2152" s="867"/>
      <c r="E2152" s="394">
        <f>F2152*G2152*H2152</f>
        <v>0</v>
      </c>
      <c r="F2152" s="395"/>
      <c r="G2152" s="395"/>
      <c r="H2152" s="394">
        <f>H2146</f>
        <v>0</v>
      </c>
      <c r="I2152" s="396">
        <f t="shared" si="779"/>
        <v>0</v>
      </c>
      <c r="J2152" s="397"/>
      <c r="K2152" s="398"/>
      <c r="L2152" s="394">
        <f t="shared" si="780"/>
        <v>0</v>
      </c>
      <c r="M2152" s="399"/>
      <c r="N2152" s="399"/>
      <c r="O2152" s="394">
        <f>O2146</f>
        <v>0</v>
      </c>
      <c r="P2152" s="382"/>
    </row>
    <row r="2153" spans="1:16" ht="18.600000000000001" customHeight="1" x14ac:dyDescent="0.25">
      <c r="A2153" s="451" t="s">
        <v>166</v>
      </c>
      <c r="B2153" s="875" t="s">
        <v>166</v>
      </c>
      <c r="C2153" s="876" t="s">
        <v>178</v>
      </c>
      <c r="D2153" s="877"/>
      <c r="E2153" s="400">
        <f>SUM(E2154:E2156)</f>
        <v>0</v>
      </c>
      <c r="F2153" s="401"/>
      <c r="G2153" s="402"/>
      <c r="H2153" s="402"/>
      <c r="I2153" s="406"/>
      <c r="J2153" s="403"/>
      <c r="K2153" s="404"/>
      <c r="L2153" s="400">
        <f>SUM(L2154:L2156)</f>
        <v>0</v>
      </c>
      <c r="M2153" s="401"/>
      <c r="N2153" s="402"/>
      <c r="O2153" s="402"/>
      <c r="P2153" s="382"/>
    </row>
    <row r="2154" spans="1:16" ht="18.600000000000001" customHeight="1" x14ac:dyDescent="0.25">
      <c r="A2154" s="451"/>
      <c r="B2154" s="879"/>
      <c r="C2154" s="866" t="s">
        <v>184</v>
      </c>
      <c r="D2154" s="867"/>
      <c r="E2154" s="394">
        <f>F2154*G2154*H2154</f>
        <v>0</v>
      </c>
      <c r="F2154" s="395"/>
      <c r="G2154" s="395"/>
      <c r="H2154" s="394">
        <f>H2146</f>
        <v>0</v>
      </c>
      <c r="I2154" s="396">
        <f t="shared" ref="I2154:I2157" si="781">L2154-E2154</f>
        <v>0</v>
      </c>
      <c r="J2154" s="397"/>
      <c r="K2154" s="398"/>
      <c r="L2154" s="394">
        <f t="shared" ref="L2154:L2157" si="782">M2154*N2154*O2154</f>
        <v>0</v>
      </c>
      <c r="M2154" s="399"/>
      <c r="N2154" s="399"/>
      <c r="O2154" s="394">
        <f>O2146</f>
        <v>0</v>
      </c>
      <c r="P2154" s="382"/>
    </row>
    <row r="2155" spans="1:16" ht="18.600000000000001" customHeight="1" x14ac:dyDescent="0.25">
      <c r="A2155" s="451"/>
      <c r="B2155" s="879"/>
      <c r="C2155" s="866" t="s">
        <v>185</v>
      </c>
      <c r="D2155" s="867"/>
      <c r="E2155" s="394">
        <f t="shared" ref="E2155:E2156" si="783">F2155*G2155*H2155</f>
        <v>0</v>
      </c>
      <c r="F2155" s="395"/>
      <c r="G2155" s="395"/>
      <c r="H2155" s="394">
        <f>H2146</f>
        <v>0</v>
      </c>
      <c r="I2155" s="396">
        <f t="shared" si="781"/>
        <v>0</v>
      </c>
      <c r="J2155" s="397"/>
      <c r="K2155" s="398"/>
      <c r="L2155" s="394">
        <f t="shared" si="782"/>
        <v>0</v>
      </c>
      <c r="M2155" s="399"/>
      <c r="N2155" s="399"/>
      <c r="O2155" s="394">
        <f>O2146</f>
        <v>0</v>
      </c>
      <c r="P2155" s="382"/>
    </row>
    <row r="2156" spans="1:16" ht="18.600000000000001" customHeight="1" x14ac:dyDescent="0.25">
      <c r="A2156" s="451"/>
      <c r="B2156" s="879"/>
      <c r="C2156" s="866" t="s">
        <v>179</v>
      </c>
      <c r="D2156" s="867"/>
      <c r="E2156" s="394">
        <f t="shared" si="783"/>
        <v>0</v>
      </c>
      <c r="F2156" s="395"/>
      <c r="G2156" s="395"/>
      <c r="H2156" s="394">
        <f>H2146</f>
        <v>0</v>
      </c>
      <c r="I2156" s="396">
        <f t="shared" si="781"/>
        <v>0</v>
      </c>
      <c r="J2156" s="397"/>
      <c r="K2156" s="398"/>
      <c r="L2156" s="394">
        <f t="shared" si="782"/>
        <v>0</v>
      </c>
      <c r="M2156" s="399"/>
      <c r="N2156" s="399"/>
      <c r="O2156" s="394">
        <f>O2146</f>
        <v>0</v>
      </c>
      <c r="P2156" s="382"/>
    </row>
    <row r="2157" spans="1:16" ht="18.600000000000001" customHeight="1" x14ac:dyDescent="0.25">
      <c r="A2157" s="451" t="s">
        <v>167</v>
      </c>
      <c r="B2157" s="407" t="s">
        <v>167</v>
      </c>
      <c r="C2157" s="874" t="s">
        <v>186</v>
      </c>
      <c r="D2157" s="867"/>
      <c r="E2157" s="394">
        <f>F2157*G2157*H2157</f>
        <v>0</v>
      </c>
      <c r="F2157" s="395"/>
      <c r="G2157" s="395"/>
      <c r="H2157" s="394">
        <f>H2146</f>
        <v>0</v>
      </c>
      <c r="I2157" s="396">
        <f t="shared" si="781"/>
        <v>0</v>
      </c>
      <c r="J2157" s="397"/>
      <c r="K2157" s="398"/>
      <c r="L2157" s="394">
        <f t="shared" si="782"/>
        <v>0</v>
      </c>
      <c r="M2157" s="399"/>
      <c r="N2157" s="399"/>
      <c r="O2157" s="394">
        <f>O2146</f>
        <v>0</v>
      </c>
      <c r="P2157" s="382"/>
    </row>
    <row r="2158" spans="1:16" ht="18.600000000000001" customHeight="1" x14ac:dyDescent="0.25">
      <c r="A2158" s="451" t="s">
        <v>168</v>
      </c>
      <c r="B2158" s="875" t="s">
        <v>168</v>
      </c>
      <c r="C2158" s="876" t="s">
        <v>178</v>
      </c>
      <c r="D2158" s="877"/>
      <c r="E2158" s="400">
        <f>SUM(E2159:E2161)</f>
        <v>0</v>
      </c>
      <c r="F2158" s="401"/>
      <c r="G2158" s="402"/>
      <c r="H2158" s="402"/>
      <c r="I2158" s="406"/>
      <c r="J2158" s="403"/>
      <c r="K2158" s="404"/>
      <c r="L2158" s="400">
        <f>SUM(L2159:L2161)</f>
        <v>0</v>
      </c>
      <c r="M2158" s="401"/>
      <c r="N2158" s="402"/>
      <c r="O2158" s="402"/>
      <c r="P2158" s="382"/>
    </row>
    <row r="2159" spans="1:16" ht="18.600000000000001" customHeight="1" x14ac:dyDescent="0.25">
      <c r="A2159" s="451"/>
      <c r="B2159" s="875"/>
      <c r="C2159" s="866" t="s">
        <v>187</v>
      </c>
      <c r="D2159" s="867"/>
      <c r="E2159" s="394">
        <f t="shared" ref="E2159:E2161" si="784">F2159*G2159*H2159</f>
        <v>0</v>
      </c>
      <c r="F2159" s="395"/>
      <c r="G2159" s="395"/>
      <c r="H2159" s="394">
        <f>H2146</f>
        <v>0</v>
      </c>
      <c r="I2159" s="396">
        <f t="shared" ref="I2159:I2162" si="785">L2159-E2159</f>
        <v>0</v>
      </c>
      <c r="J2159" s="397"/>
      <c r="K2159" s="398"/>
      <c r="L2159" s="394">
        <f t="shared" ref="L2159:L2162" si="786">M2159*N2159*O2159</f>
        <v>0</v>
      </c>
      <c r="M2159" s="399"/>
      <c r="N2159" s="399"/>
      <c r="O2159" s="394">
        <f>O2146</f>
        <v>0</v>
      </c>
      <c r="P2159" s="382"/>
    </row>
    <row r="2160" spans="1:16" ht="18.600000000000001" customHeight="1" x14ac:dyDescent="0.25">
      <c r="A2160" s="451"/>
      <c r="B2160" s="875"/>
      <c r="C2160" s="866" t="s">
        <v>188</v>
      </c>
      <c r="D2160" s="867"/>
      <c r="E2160" s="394">
        <f t="shared" si="784"/>
        <v>0</v>
      </c>
      <c r="F2160" s="395"/>
      <c r="G2160" s="395"/>
      <c r="H2160" s="394">
        <f>H2146</f>
        <v>0</v>
      </c>
      <c r="I2160" s="396">
        <f t="shared" si="785"/>
        <v>0</v>
      </c>
      <c r="J2160" s="397"/>
      <c r="K2160" s="398"/>
      <c r="L2160" s="394">
        <f t="shared" si="786"/>
        <v>0</v>
      </c>
      <c r="M2160" s="399"/>
      <c r="N2160" s="399"/>
      <c r="O2160" s="394">
        <f>O2146</f>
        <v>0</v>
      </c>
      <c r="P2160" s="382"/>
    </row>
    <row r="2161" spans="1:17" ht="18.600000000000001" customHeight="1" x14ac:dyDescent="0.25">
      <c r="A2161" s="451"/>
      <c r="B2161" s="875"/>
      <c r="C2161" s="866" t="s">
        <v>179</v>
      </c>
      <c r="D2161" s="867"/>
      <c r="E2161" s="394">
        <f t="shared" si="784"/>
        <v>0</v>
      </c>
      <c r="F2161" s="395"/>
      <c r="G2161" s="395"/>
      <c r="H2161" s="394">
        <f>H2146</f>
        <v>0</v>
      </c>
      <c r="I2161" s="396">
        <f t="shared" si="785"/>
        <v>0</v>
      </c>
      <c r="J2161" s="397"/>
      <c r="K2161" s="398"/>
      <c r="L2161" s="394">
        <f t="shared" si="786"/>
        <v>0</v>
      </c>
      <c r="M2161" s="399"/>
      <c r="N2161" s="399"/>
      <c r="O2161" s="394">
        <f>O2146</f>
        <v>0</v>
      </c>
      <c r="P2161" s="382"/>
    </row>
    <row r="2162" spans="1:17" ht="18.600000000000001" customHeight="1" x14ac:dyDescent="0.25">
      <c r="A2162" s="451" t="s">
        <v>169</v>
      </c>
      <c r="B2162" s="405" t="s">
        <v>169</v>
      </c>
      <c r="C2162" s="874" t="s">
        <v>189</v>
      </c>
      <c r="D2162" s="867"/>
      <c r="E2162" s="394">
        <f>F2162*G2162*H2162</f>
        <v>0</v>
      </c>
      <c r="F2162" s="395"/>
      <c r="G2162" s="395"/>
      <c r="H2162" s="394">
        <f>H2146</f>
        <v>0</v>
      </c>
      <c r="I2162" s="396">
        <f t="shared" si="785"/>
        <v>0</v>
      </c>
      <c r="J2162" s="397"/>
      <c r="K2162" s="398"/>
      <c r="L2162" s="394">
        <f t="shared" si="786"/>
        <v>0</v>
      </c>
      <c r="M2162" s="399"/>
      <c r="N2162" s="399"/>
      <c r="O2162" s="394">
        <f>O2146</f>
        <v>0</v>
      </c>
      <c r="P2162" s="382"/>
    </row>
    <row r="2163" spans="1:17" ht="18.600000000000001" customHeight="1" x14ac:dyDescent="0.25">
      <c r="A2163" s="451" t="s">
        <v>170</v>
      </c>
      <c r="B2163" s="875" t="s">
        <v>170</v>
      </c>
      <c r="C2163" s="876" t="s">
        <v>178</v>
      </c>
      <c r="D2163" s="877"/>
      <c r="E2163" s="400">
        <f>SUM(E2164:E2165)</f>
        <v>0</v>
      </c>
      <c r="F2163" s="401"/>
      <c r="G2163" s="402"/>
      <c r="H2163" s="402"/>
      <c r="I2163" s="406"/>
      <c r="J2163" s="403"/>
      <c r="K2163" s="404"/>
      <c r="L2163" s="400">
        <f>SUM(L2164:L2165)</f>
        <v>0</v>
      </c>
      <c r="M2163" s="401"/>
      <c r="N2163" s="402"/>
      <c r="O2163" s="402"/>
      <c r="P2163" s="382"/>
    </row>
    <row r="2164" spans="1:17" ht="18.600000000000001" customHeight="1" x14ac:dyDescent="0.25">
      <c r="A2164" s="451"/>
      <c r="B2164" s="878"/>
      <c r="C2164" s="874" t="s">
        <v>170</v>
      </c>
      <c r="D2164" s="867"/>
      <c r="E2164" s="394">
        <f t="shared" ref="E2164" si="787">F2164*G2164*H2164</f>
        <v>0</v>
      </c>
      <c r="F2164" s="395"/>
      <c r="G2164" s="395"/>
      <c r="H2164" s="394">
        <f>H2146</f>
        <v>0</v>
      </c>
      <c r="I2164" s="396">
        <f t="shared" ref="I2164:I2166" si="788">L2164-E2164</f>
        <v>0</v>
      </c>
      <c r="J2164" s="397"/>
      <c r="K2164" s="398"/>
      <c r="L2164" s="394">
        <f t="shared" ref="L2164:L2166" si="789">M2164*N2164*O2164</f>
        <v>0</v>
      </c>
      <c r="M2164" s="399"/>
      <c r="N2164" s="399"/>
      <c r="O2164" s="394">
        <f>O2146</f>
        <v>0</v>
      </c>
      <c r="P2164" s="382"/>
    </row>
    <row r="2165" spans="1:17" ht="18.600000000000001" customHeight="1" x14ac:dyDescent="0.25">
      <c r="A2165" s="451"/>
      <c r="B2165" s="878"/>
      <c r="C2165" s="874" t="s">
        <v>190</v>
      </c>
      <c r="D2165" s="867"/>
      <c r="E2165" s="394">
        <f>F2165*G2165*H2165</f>
        <v>0</v>
      </c>
      <c r="F2165" s="395"/>
      <c r="G2165" s="395"/>
      <c r="H2165" s="394">
        <f>H2146</f>
        <v>0</v>
      </c>
      <c r="I2165" s="396">
        <f t="shared" si="788"/>
        <v>0</v>
      </c>
      <c r="J2165" s="397"/>
      <c r="K2165" s="398"/>
      <c r="L2165" s="394">
        <f t="shared" si="789"/>
        <v>0</v>
      </c>
      <c r="M2165" s="399"/>
      <c r="N2165" s="399"/>
      <c r="O2165" s="394">
        <f>O2146</f>
        <v>0</v>
      </c>
      <c r="P2165" s="382"/>
    </row>
    <row r="2166" spans="1:17" ht="18.600000000000001" customHeight="1" x14ac:dyDescent="0.25">
      <c r="A2166" s="451" t="s">
        <v>171</v>
      </c>
      <c r="B2166" s="405" t="s">
        <v>171</v>
      </c>
      <c r="C2166" s="874" t="s">
        <v>191</v>
      </c>
      <c r="D2166" s="867"/>
      <c r="E2166" s="394">
        <f>F2166*G2166*H2166</f>
        <v>0</v>
      </c>
      <c r="F2166" s="395"/>
      <c r="G2166" s="395"/>
      <c r="H2166" s="394">
        <f>H2146</f>
        <v>0</v>
      </c>
      <c r="I2166" s="396">
        <f t="shared" si="788"/>
        <v>0</v>
      </c>
      <c r="J2166" s="397"/>
      <c r="K2166" s="398"/>
      <c r="L2166" s="394">
        <f t="shared" si="789"/>
        <v>0</v>
      </c>
      <c r="M2166" s="399"/>
      <c r="N2166" s="399"/>
      <c r="O2166" s="394">
        <f>O2146</f>
        <v>0</v>
      </c>
      <c r="P2166" s="382"/>
      <c r="Q2166" s="371" t="s">
        <v>256</v>
      </c>
    </row>
    <row r="2167" spans="1:17" ht="18.600000000000001" customHeight="1" x14ac:dyDescent="0.25">
      <c r="A2167" s="451" t="s">
        <v>172</v>
      </c>
      <c r="B2167" s="875" t="s">
        <v>172</v>
      </c>
      <c r="C2167" s="876" t="s">
        <v>178</v>
      </c>
      <c r="D2167" s="877"/>
      <c r="E2167" s="400">
        <f>SUM(E2168:E2170)</f>
        <v>0</v>
      </c>
      <c r="F2167" s="401"/>
      <c r="G2167" s="402"/>
      <c r="H2167" s="402"/>
      <c r="I2167" s="406"/>
      <c r="J2167" s="403"/>
      <c r="K2167" s="404"/>
      <c r="L2167" s="400">
        <f>SUM(L2168:L2170)</f>
        <v>0</v>
      </c>
      <c r="M2167" s="401"/>
      <c r="N2167" s="402"/>
      <c r="O2167" s="402"/>
      <c r="P2167" s="382"/>
    </row>
    <row r="2168" spans="1:17" ht="18.600000000000001" customHeight="1" x14ac:dyDescent="0.25">
      <c r="A2168" s="451"/>
      <c r="B2168" s="875"/>
      <c r="C2168" s="866" t="s">
        <v>192</v>
      </c>
      <c r="D2168" s="867"/>
      <c r="E2168" s="394">
        <f t="shared" ref="E2168:E2170" si="790">F2168*G2168*H2168</f>
        <v>0</v>
      </c>
      <c r="F2168" s="395"/>
      <c r="G2168" s="395"/>
      <c r="H2168" s="394">
        <f>H2146</f>
        <v>0</v>
      </c>
      <c r="I2168" s="396">
        <f t="shared" ref="I2168:I2171" si="791">L2168-E2168</f>
        <v>0</v>
      </c>
      <c r="J2168" s="397"/>
      <c r="K2168" s="398"/>
      <c r="L2168" s="394">
        <f t="shared" ref="L2168:L2171" si="792">M2168*N2168*O2168</f>
        <v>0</v>
      </c>
      <c r="M2168" s="399"/>
      <c r="N2168" s="399"/>
      <c r="O2168" s="394">
        <f>O2146</f>
        <v>0</v>
      </c>
      <c r="P2168" s="382"/>
    </row>
    <row r="2169" spans="1:17" ht="18.600000000000001" customHeight="1" x14ac:dyDescent="0.25">
      <c r="A2169" s="451"/>
      <c r="B2169" s="875"/>
      <c r="C2169" s="866" t="s">
        <v>193</v>
      </c>
      <c r="D2169" s="867"/>
      <c r="E2169" s="394">
        <f t="shared" si="790"/>
        <v>0</v>
      </c>
      <c r="F2169" s="395"/>
      <c r="G2169" s="395"/>
      <c r="H2169" s="394">
        <f>H2146</f>
        <v>0</v>
      </c>
      <c r="I2169" s="396">
        <f t="shared" si="791"/>
        <v>0</v>
      </c>
      <c r="J2169" s="397"/>
      <c r="K2169" s="398"/>
      <c r="L2169" s="394">
        <f t="shared" si="792"/>
        <v>0</v>
      </c>
      <c r="M2169" s="399"/>
      <c r="N2169" s="399"/>
      <c r="O2169" s="394">
        <f>O2146</f>
        <v>0</v>
      </c>
      <c r="P2169" s="382"/>
    </row>
    <row r="2170" spans="1:17" ht="18.600000000000001" customHeight="1" x14ac:dyDescent="0.25">
      <c r="A2170" s="451"/>
      <c r="B2170" s="875"/>
      <c r="C2170" s="866" t="s">
        <v>179</v>
      </c>
      <c r="D2170" s="867"/>
      <c r="E2170" s="394">
        <f t="shared" si="790"/>
        <v>0</v>
      </c>
      <c r="F2170" s="395"/>
      <c r="G2170" s="395"/>
      <c r="H2170" s="394">
        <f>H2146</f>
        <v>0</v>
      </c>
      <c r="I2170" s="396">
        <f t="shared" si="791"/>
        <v>0</v>
      </c>
      <c r="J2170" s="397"/>
      <c r="K2170" s="398"/>
      <c r="L2170" s="394">
        <f t="shared" si="792"/>
        <v>0</v>
      </c>
      <c r="M2170" s="399"/>
      <c r="N2170" s="399"/>
      <c r="O2170" s="394">
        <f>O2146</f>
        <v>0</v>
      </c>
      <c r="P2170" s="382"/>
    </row>
    <row r="2171" spans="1:17" ht="18.600000000000001" customHeight="1" x14ac:dyDescent="0.25">
      <c r="A2171" s="451" t="s">
        <v>173</v>
      </c>
      <c r="B2171" s="405" t="s">
        <v>173</v>
      </c>
      <c r="C2171" s="866" t="s">
        <v>194</v>
      </c>
      <c r="D2171" s="867"/>
      <c r="E2171" s="394">
        <f>F2171*G2171*H2171</f>
        <v>0</v>
      </c>
      <c r="F2171" s="395"/>
      <c r="G2171" s="395"/>
      <c r="H2171" s="394">
        <f>H2146</f>
        <v>0</v>
      </c>
      <c r="I2171" s="396">
        <f t="shared" si="791"/>
        <v>0</v>
      </c>
      <c r="J2171" s="397"/>
      <c r="K2171" s="398"/>
      <c r="L2171" s="394">
        <f t="shared" si="792"/>
        <v>0</v>
      </c>
      <c r="M2171" s="399"/>
      <c r="N2171" s="399"/>
      <c r="O2171" s="394">
        <f>O2146</f>
        <v>0</v>
      </c>
      <c r="P2171" s="382"/>
    </row>
    <row r="2172" spans="1:17" s="415" customFormat="1" ht="18.600000000000001" customHeight="1" x14ac:dyDescent="0.25">
      <c r="B2172" s="868" t="s">
        <v>196</v>
      </c>
      <c r="C2172" s="869"/>
      <c r="D2172" s="870"/>
      <c r="E2172" s="408">
        <f>SUM(E2146,E2147,E2152,E2153,E2157,E2158,E2162,E2163,E2166,E2167,E2171)</f>
        <v>0</v>
      </c>
      <c r="F2172" s="401"/>
      <c r="G2172" s="409"/>
      <c r="H2172" s="410"/>
      <c r="I2172" s="411"/>
      <c r="J2172" s="412"/>
      <c r="K2172" s="413"/>
      <c r="L2172" s="408">
        <f>SUM(L2146,L2147,L2152,L2153,L2157,L2158,L2162,L2163,L2166,L2167,L2171)</f>
        <v>0</v>
      </c>
      <c r="M2172" s="401"/>
      <c r="N2172" s="409"/>
      <c r="O2172" s="410"/>
      <c r="P2172" s="414"/>
    </row>
    <row r="2173" spans="1:17" ht="16.8" customHeight="1" outlineLevel="1" x14ac:dyDescent="0.25">
      <c r="B2173" s="871" t="s">
        <v>264</v>
      </c>
      <c r="C2173" s="872" t="s">
        <v>201</v>
      </c>
      <c r="D2173" s="873"/>
      <c r="E2173" s="416">
        <f t="shared" ref="E2173" si="793">F2173*G2173*H2173</f>
        <v>0</v>
      </c>
      <c r="F2173" s="417"/>
      <c r="G2173" s="417"/>
      <c r="H2173" s="394">
        <f>H2146</f>
        <v>0</v>
      </c>
      <c r="I2173" s="396">
        <f t="shared" ref="I2173:I2175" si="794">L2173-E2173</f>
        <v>0</v>
      </c>
      <c r="J2173" s="397"/>
      <c r="K2173" s="398"/>
      <c r="L2173" s="394">
        <f t="shared" ref="L2173:L2175" si="795">M2173*N2173*O2173</f>
        <v>0</v>
      </c>
      <c r="M2173" s="399"/>
      <c r="N2173" s="399"/>
      <c r="O2173" s="394">
        <f>O2146</f>
        <v>0</v>
      </c>
      <c r="P2173" s="382"/>
    </row>
    <row r="2174" spans="1:17" ht="16.8" customHeight="1" outlineLevel="1" x14ac:dyDescent="0.25">
      <c r="B2174" s="871"/>
      <c r="C2174" s="872" t="s">
        <v>200</v>
      </c>
      <c r="D2174" s="873"/>
      <c r="E2174" s="416">
        <f>F2174*G2174*H2174</f>
        <v>0</v>
      </c>
      <c r="F2174" s="417">
        <v>5000</v>
      </c>
      <c r="G2174" s="417">
        <f>20*2</f>
        <v>40</v>
      </c>
      <c r="H2174" s="394">
        <f>H2146</f>
        <v>0</v>
      </c>
      <c r="I2174" s="396">
        <f t="shared" si="794"/>
        <v>0</v>
      </c>
      <c r="J2174" s="397"/>
      <c r="K2174" s="398"/>
      <c r="L2174" s="394">
        <f t="shared" si="795"/>
        <v>0</v>
      </c>
      <c r="M2174" s="399"/>
      <c r="N2174" s="399"/>
      <c r="O2174" s="394">
        <f>O2146</f>
        <v>0</v>
      </c>
      <c r="P2174" s="382"/>
    </row>
    <row r="2175" spans="1:17" ht="16.8" customHeight="1" outlineLevel="1" x14ac:dyDescent="0.25">
      <c r="B2175" s="871"/>
      <c r="C2175" s="872" t="s">
        <v>197</v>
      </c>
      <c r="D2175" s="873"/>
      <c r="E2175" s="416">
        <f t="shared" ref="E2175" si="796">F2175*G2175*H2175</f>
        <v>0</v>
      </c>
      <c r="F2175" s="417"/>
      <c r="G2175" s="417"/>
      <c r="H2175" s="394">
        <f>H2146</f>
        <v>0</v>
      </c>
      <c r="I2175" s="396">
        <f t="shared" si="794"/>
        <v>0</v>
      </c>
      <c r="J2175" s="397"/>
      <c r="K2175" s="398"/>
      <c r="L2175" s="394">
        <f t="shared" si="795"/>
        <v>0</v>
      </c>
      <c r="M2175" s="399"/>
      <c r="N2175" s="399"/>
      <c r="O2175" s="394">
        <f>O2146</f>
        <v>0</v>
      </c>
      <c r="P2175" s="382"/>
    </row>
    <row r="2176" spans="1:17" s="415" customFormat="1" ht="18.600000000000001" customHeight="1" outlineLevel="1" thickBot="1" x14ac:dyDescent="0.3">
      <c r="B2176" s="860" t="s">
        <v>265</v>
      </c>
      <c r="C2176" s="861"/>
      <c r="D2176" s="862"/>
      <c r="E2176" s="418">
        <f>SUM(E2173:E2175)</f>
        <v>0</v>
      </c>
      <c r="F2176" s="419"/>
      <c r="G2176" s="420"/>
      <c r="H2176" s="421"/>
      <c r="I2176" s="422"/>
      <c r="J2176" s="423"/>
      <c r="K2176" s="424"/>
      <c r="L2176" s="418">
        <f>SUM(L2173:L2175)</f>
        <v>0</v>
      </c>
      <c r="M2176" s="419"/>
      <c r="N2176" s="420"/>
      <c r="O2176" s="421"/>
      <c r="P2176" s="414"/>
    </row>
    <row r="2177" spans="1:20" ht="21" customHeight="1" thickBot="1" x14ac:dyDescent="0.3">
      <c r="B2177" s="863" t="s">
        <v>254</v>
      </c>
      <c r="C2177" s="864"/>
      <c r="D2177" s="865" t="s">
        <v>255</v>
      </c>
      <c r="E2177" s="857"/>
      <c r="F2177" s="857" t="s">
        <v>257</v>
      </c>
      <c r="G2177" s="857"/>
      <c r="H2177" s="857" t="s">
        <v>258</v>
      </c>
      <c r="I2177" s="857"/>
      <c r="J2177" s="857" t="s">
        <v>259</v>
      </c>
      <c r="K2177" s="857"/>
      <c r="L2177" s="858" t="s">
        <v>260</v>
      </c>
      <c r="M2177" s="858"/>
      <c r="N2177" s="858" t="s">
        <v>261</v>
      </c>
      <c r="O2177" s="859"/>
      <c r="P2177" s="382"/>
    </row>
    <row r="2178" spans="1:20" outlineLevel="1" x14ac:dyDescent="0.25">
      <c r="B2178" s="303" t="s">
        <v>266</v>
      </c>
      <c r="E2178" s="425">
        <f>(E2172-E2171)*0.05</f>
        <v>0</v>
      </c>
      <c r="F2178" s="303"/>
      <c r="G2178" s="303"/>
      <c r="H2178" s="426"/>
      <c r="L2178" s="425">
        <f>(L2172-L2171)*0.05</f>
        <v>0</v>
      </c>
      <c r="P2178" s="382"/>
    </row>
    <row r="2179" spans="1:20" outlineLevel="1" x14ac:dyDescent="0.25">
      <c r="B2179" s="303"/>
      <c r="E2179" s="427" t="str">
        <f>IF(E2171&lt;=E2178,"O.K","Review")</f>
        <v>O.K</v>
      </c>
      <c r="F2179" s="303"/>
      <c r="G2179" s="303"/>
      <c r="L2179" s="427" t="str">
        <f>IF(L2171&lt;=L2178,"O.K","Review")</f>
        <v>O.K</v>
      </c>
      <c r="P2179" s="382"/>
    </row>
    <row r="2180" spans="1:20" x14ac:dyDescent="0.25">
      <c r="B2180" s="303"/>
      <c r="E2180" s="427"/>
      <c r="F2180" s="303"/>
      <c r="G2180" s="303"/>
      <c r="L2180" s="427"/>
      <c r="P2180" s="382"/>
    </row>
    <row r="2181" spans="1:20" s="428" customFormat="1" ht="25.5" customHeight="1" outlineLevel="1" x14ac:dyDescent="0.25">
      <c r="B2181" s="429" t="str">
        <f>정부지원금!$B$29</f>
        <v>성명 :                  (서명)</v>
      </c>
      <c r="C2181" s="429"/>
      <c r="E2181" s="429" t="str">
        <f>정부지원금!$E$29</f>
        <v>성명 :                  (서명)</v>
      </c>
      <c r="F2181" s="430"/>
      <c r="H2181" s="429" t="str">
        <f>정부지원금!$G$29</f>
        <v>성명 :                  (서명)</v>
      </c>
      <c r="K2181" s="430" t="str">
        <f>정부지원금!$I$29</f>
        <v>성명 :                  (서명)</v>
      </c>
      <c r="N2181" s="430" t="str">
        <f>정부지원금!$K$29</f>
        <v>성명 :                  (서명)</v>
      </c>
      <c r="P2181" s="382"/>
    </row>
    <row r="2182" spans="1:20" s="428" customFormat="1" ht="25.5" customHeight="1" outlineLevel="1" x14ac:dyDescent="0.25">
      <c r="B2182" s="429" t="str">
        <f>정부지원금!$B$30</f>
        <v>성명 :                  (서명)</v>
      </c>
      <c r="C2182" s="429"/>
      <c r="E2182" s="429" t="str">
        <f>정부지원금!$E$30</f>
        <v>성명 :                  (서명)</v>
      </c>
      <c r="F2182" s="430"/>
      <c r="H2182" s="429" t="str">
        <f>정부지원금!$G$30</f>
        <v>성명 :                  (서명)</v>
      </c>
      <c r="K2182" s="430" t="str">
        <f>정부지원금!$I$30</f>
        <v>성명 :                  (서명)</v>
      </c>
      <c r="N2182" s="430" t="str">
        <f>정부지원금!$K$30</f>
        <v>성명 :                  (서명)</v>
      </c>
      <c r="P2182" s="382"/>
    </row>
    <row r="2184" spans="1:20" ht="43.5" customHeight="1" x14ac:dyDescent="0.25">
      <c r="B2184" s="372" t="s">
        <v>262</v>
      </c>
      <c r="C2184" s="373"/>
      <c r="D2184" s="373"/>
      <c r="E2184" s="373"/>
      <c r="F2184" s="373"/>
      <c r="G2184" s="373"/>
      <c r="H2184" s="373"/>
      <c r="I2184" s="373"/>
      <c r="J2184" s="373"/>
      <c r="K2184" s="373"/>
      <c r="L2184" s="373"/>
      <c r="M2184" s="373"/>
      <c r="N2184" s="373"/>
      <c r="O2184" s="373"/>
      <c r="P2184" s="373"/>
      <c r="Q2184" s="373"/>
      <c r="R2184" s="373"/>
    </row>
    <row r="2185" spans="1:20" ht="21.6" customHeight="1" x14ac:dyDescent="0.25">
      <c r="B2185" s="942" t="str">
        <f>INDEX('훈련비용 조정내역표'!$C$10:$C$60,MATCH(F2187,'훈련비용 조정내역표'!$B$10:$B$60,0),0)</f>
        <v>승인</v>
      </c>
      <c r="C2185" s="942"/>
      <c r="D2185" s="374"/>
      <c r="E2185" s="375"/>
      <c r="F2185" s="375"/>
      <c r="G2185" s="376"/>
      <c r="H2185" s="383" t="s">
        <v>247</v>
      </c>
      <c r="I2185" s="378">
        <f>INDEX('훈련비용 조정내역표'!$G$10:$G$60,MATCH(F2187,'훈련비용 조정내역표'!$B$10:$B$60,0),0)</f>
        <v>0</v>
      </c>
      <c r="J2185" s="383" t="s">
        <v>248</v>
      </c>
      <c r="K2185" s="605">
        <f>INT(IFERROR($J2190/($B2189*$E2189*$B2192),))</f>
        <v>0</v>
      </c>
      <c r="L2185" s="435" t="e">
        <f>K2185/$I2185</f>
        <v>#DIV/0!</v>
      </c>
      <c r="M2185" s="436" t="s">
        <v>249</v>
      </c>
      <c r="N2185" s="605">
        <f>INT(IFERROR($N2190/($D2189*$G2189*$D2192),))</f>
        <v>0</v>
      </c>
      <c r="O2185" s="435" t="e">
        <f>N2185/$I2185</f>
        <v>#DIV/0!</v>
      </c>
      <c r="P2185" s="373"/>
      <c r="Q2185" s="373"/>
      <c r="R2185" s="373"/>
    </row>
    <row r="2186" spans="1:20" ht="21.6" customHeight="1" x14ac:dyDescent="0.25">
      <c r="B2186" s="379" t="s">
        <v>229</v>
      </c>
      <c r="C2186" s="881" t="s">
        <v>230</v>
      </c>
      <c r="D2186" s="881"/>
      <c r="E2186" s="881"/>
      <c r="F2186" s="377" t="s">
        <v>231</v>
      </c>
      <c r="G2186" s="380" t="s">
        <v>233</v>
      </c>
      <c r="H2186" s="943" t="s">
        <v>250</v>
      </c>
      <c r="I2186" s="944"/>
      <c r="J2186" s="944"/>
      <c r="K2186" s="944"/>
      <c r="L2186" s="944"/>
      <c r="M2186" s="944"/>
      <c r="N2186" s="944"/>
      <c r="O2186" s="945"/>
      <c r="P2186" s="373"/>
      <c r="Q2186" s="373"/>
      <c r="R2186" s="373"/>
    </row>
    <row r="2187" spans="1:20" ht="21.6" customHeight="1" thickBot="1" x14ac:dyDescent="0.3">
      <c r="B2187" s="636" t="str">
        <f>일반사항!$E$6</f>
        <v>부산</v>
      </c>
      <c r="C2187" s="937">
        <f>일반사항!$E$7</f>
        <v>0</v>
      </c>
      <c r="D2187" s="937"/>
      <c r="E2187" s="937"/>
      <c r="F2187" s="665">
        <f>'훈련비용 조정내역표'!$B$52</f>
        <v>43</v>
      </c>
      <c r="G2187" s="381">
        <f>INDEX('훈련비용 조정내역표'!$H$10:$H$60,MATCH(F2187,'훈련비용 조정내역표'!$B$10:$B$60,0),0)</f>
        <v>0</v>
      </c>
      <c r="H2187" s="937">
        <f>INDEX('훈련비용 조정내역표'!$D$10:$D$60,MATCH(F2187,'훈련비용 조정내역표'!$B$10:$B$60,0),0)</f>
        <v>0</v>
      </c>
      <c r="I2187" s="937"/>
      <c r="J2187" s="937"/>
      <c r="K2187" s="937"/>
      <c r="L2187" s="434" t="str">
        <f>IF(E2189=G2189,"◯ 적합","◯ 변경")</f>
        <v>◯ 적합</v>
      </c>
      <c r="M2187" s="938">
        <f>INDEX('훈련비용 조정내역표'!$E$10:$E$60,MATCH(F2187,'훈련비용 조정내역표'!$B$10:$B$60,0),0)</f>
        <v>0</v>
      </c>
      <c r="N2187" s="938"/>
      <c r="O2187" s="938"/>
      <c r="P2187" s="373"/>
      <c r="Q2187" s="373"/>
      <c r="R2187" s="373"/>
    </row>
    <row r="2188" spans="1:20" ht="21.6" customHeight="1" thickTop="1" x14ac:dyDescent="0.25">
      <c r="B2188" s="939" t="s">
        <v>106</v>
      </c>
      <c r="C2188" s="939"/>
      <c r="D2188" s="939"/>
      <c r="E2188" s="939" t="s">
        <v>163</v>
      </c>
      <c r="F2188" s="939"/>
      <c r="G2188" s="940"/>
      <c r="H2188" s="941" t="s">
        <v>243</v>
      </c>
      <c r="I2188" s="939"/>
      <c r="J2188" s="939"/>
      <c r="K2188" s="939"/>
      <c r="L2188" s="939" t="s">
        <v>246</v>
      </c>
      <c r="M2188" s="939"/>
      <c r="N2188" s="939"/>
      <c r="O2188" s="939"/>
      <c r="P2188" s="373"/>
      <c r="Q2188" s="373"/>
      <c r="R2188" s="373"/>
      <c r="T2188" s="382"/>
    </row>
    <row r="2189" spans="1:20" ht="21.6" customHeight="1" x14ac:dyDescent="0.25">
      <c r="B2189" s="915">
        <f>INDEX('훈련비용 조정내역표'!$O$10:$O$60,MATCH(F2187,'훈련비용 조정내역표'!$B$10:$B$60,0),0)</f>
        <v>0</v>
      </c>
      <c r="C2189" s="917" t="str">
        <f>IF(B2189=D2189,"◯ 적합","◯ 변경")</f>
        <v>◯ 적합</v>
      </c>
      <c r="D2189" s="918">
        <f>INDEX('훈련비용 조정내역표'!$Y$10:$Y$60,MATCH(F2187,'훈련비용 조정내역표'!$B$10:$B$60,0),0)</f>
        <v>0</v>
      </c>
      <c r="E2189" s="915">
        <f>INDEX('훈련비용 조정내역표'!$N$10:$N$60,MATCH(F2187,'훈련비용 조정내역표'!$B$10:$B$60,0),0)</f>
        <v>0</v>
      </c>
      <c r="F2189" s="917" t="str">
        <f>IF(E2189=G2189,"◯ 적합","◯ 변경")</f>
        <v>◯ 적합</v>
      </c>
      <c r="G2189" s="921">
        <f>INDEX('훈련비용 조정내역표'!$X$10:$X$60,MATCH(F2187,'훈련비용 조정내역표'!$B$10:$B$60,0),0)</f>
        <v>0</v>
      </c>
      <c r="H2189" s="934" t="s">
        <v>36</v>
      </c>
      <c r="I2189" s="926"/>
      <c r="J2189" s="935">
        <f>J2190+J2191+J2192+J2193</f>
        <v>0</v>
      </c>
      <c r="K2189" s="935"/>
      <c r="L2189" s="926" t="s">
        <v>36</v>
      </c>
      <c r="M2189" s="926"/>
      <c r="N2189" s="935">
        <f>N2190+N2191+N2192+N2193</f>
        <v>0</v>
      </c>
      <c r="O2189" s="935"/>
      <c r="P2189" s="373"/>
      <c r="Q2189" s="373"/>
      <c r="R2189" s="373"/>
      <c r="T2189" s="382"/>
    </row>
    <row r="2190" spans="1:20" ht="21.6" customHeight="1" x14ac:dyDescent="0.25">
      <c r="A2190" s="371" t="str">
        <f>F2187&amp;"훈련비금액"</f>
        <v>43훈련비금액</v>
      </c>
      <c r="B2190" s="915"/>
      <c r="C2190" s="917"/>
      <c r="D2190" s="918"/>
      <c r="E2190" s="915"/>
      <c r="F2190" s="917"/>
      <c r="G2190" s="921"/>
      <c r="H2190" s="929" t="s">
        <v>263</v>
      </c>
      <c r="I2190" s="932"/>
      <c r="J2190" s="936">
        <f>E2224</f>
        <v>0</v>
      </c>
      <c r="K2190" s="936"/>
      <c r="L2190" s="932" t="s">
        <v>263</v>
      </c>
      <c r="M2190" s="932"/>
      <c r="N2190" s="936">
        <f>L2224</f>
        <v>0</v>
      </c>
      <c r="O2190" s="936"/>
      <c r="P2190" s="373"/>
      <c r="Q2190" s="373"/>
      <c r="R2190" s="373"/>
      <c r="T2190" s="382"/>
    </row>
    <row r="2191" spans="1:20" ht="21.6" customHeight="1" x14ac:dyDescent="0.25">
      <c r="A2191" s="371" t="str">
        <f>F2187&amp;"숙식비"</f>
        <v>43숙식비</v>
      </c>
      <c r="B2191" s="926" t="s">
        <v>236</v>
      </c>
      <c r="C2191" s="926"/>
      <c r="D2191" s="926"/>
      <c r="E2191" s="926" t="s">
        <v>237</v>
      </c>
      <c r="F2191" s="926"/>
      <c r="G2191" s="927"/>
      <c r="H2191" s="928" t="s">
        <v>342</v>
      </c>
      <c r="I2191" s="384" t="s">
        <v>244</v>
      </c>
      <c r="J2191" s="923">
        <f>E2225</f>
        <v>0</v>
      </c>
      <c r="K2191" s="923"/>
      <c r="L2191" s="931" t="s">
        <v>342</v>
      </c>
      <c r="M2191" s="384" t="s">
        <v>244</v>
      </c>
      <c r="N2191" s="914">
        <f>L2225</f>
        <v>0</v>
      </c>
      <c r="O2191" s="914"/>
      <c r="P2191" s="373"/>
      <c r="Q2191" s="373"/>
      <c r="R2191" s="373"/>
      <c r="T2191" s="382"/>
    </row>
    <row r="2192" spans="1:20" ht="21.6" customHeight="1" x14ac:dyDescent="0.25">
      <c r="A2192" s="371" t="str">
        <f>F2187&amp;"식비"</f>
        <v>43식비</v>
      </c>
      <c r="B2192" s="915">
        <f>INDEX('훈련비용 조정내역표'!$M$10:$M$60,MATCH(F2187,'훈련비용 조정내역표'!$B$10:$B$60,0),0)</f>
        <v>0</v>
      </c>
      <c r="C2192" s="917" t="str">
        <f>IF(B2192=D2192,"◯ 적합","◯ 변경")</f>
        <v>◯ 적합</v>
      </c>
      <c r="D2192" s="918">
        <f>INDEX('훈련비용 조정내역표'!$W$10:$W$60,MATCH(F2187,'훈련비용 조정내역표'!$B$10:$B$60,0),0)</f>
        <v>0</v>
      </c>
      <c r="E2192" s="920">
        <f>INDEX('훈련비용 조정내역표'!$J$10:$J$60,MATCH(F2187,'훈련비용 조정내역표'!$B$10:$B$60,0),0)</f>
        <v>0</v>
      </c>
      <c r="F2192" s="917" t="str">
        <f>IF(E2192=G2192,"◯ 적합","◯ 변경")</f>
        <v>◯ 적합</v>
      </c>
      <c r="G2192" s="921">
        <f>INDEX('훈련비용 조정내역표'!$K$10:$K$60,MATCH(F2187,'훈련비용 조정내역표'!$B$10:$B$60,0),0)</f>
        <v>0</v>
      </c>
      <c r="H2192" s="929"/>
      <c r="I2192" s="384" t="s">
        <v>199</v>
      </c>
      <c r="J2192" s="923">
        <f>E2226</f>
        <v>0</v>
      </c>
      <c r="K2192" s="923"/>
      <c r="L2192" s="932"/>
      <c r="M2192" s="384" t="s">
        <v>199</v>
      </c>
      <c r="N2192" s="914">
        <f>L2226</f>
        <v>0</v>
      </c>
      <c r="O2192" s="914"/>
      <c r="P2192" s="373"/>
      <c r="Q2192" s="373"/>
      <c r="R2192" s="373"/>
      <c r="T2192" s="382"/>
    </row>
    <row r="2193" spans="1:20" ht="21.6" customHeight="1" thickBot="1" x14ac:dyDescent="0.3">
      <c r="A2193" s="371" t="str">
        <f>F2187&amp;"수당 등"</f>
        <v>43수당 등</v>
      </c>
      <c r="B2193" s="916"/>
      <c r="C2193" s="917"/>
      <c r="D2193" s="919"/>
      <c r="E2193" s="916"/>
      <c r="F2193" s="917"/>
      <c r="G2193" s="922"/>
      <c r="H2193" s="930"/>
      <c r="I2193" s="385" t="s">
        <v>245</v>
      </c>
      <c r="J2193" s="924">
        <f>E2227</f>
        <v>0</v>
      </c>
      <c r="K2193" s="924"/>
      <c r="L2193" s="933"/>
      <c r="M2193" s="385" t="s">
        <v>245</v>
      </c>
      <c r="N2193" s="925">
        <f>L2227</f>
        <v>0</v>
      </c>
      <c r="O2193" s="925"/>
      <c r="P2193" s="373"/>
      <c r="Q2193" s="373"/>
      <c r="R2193" s="373"/>
      <c r="T2193" s="382"/>
    </row>
    <row r="2194" spans="1:20" ht="21.6" customHeight="1" thickTop="1" thickBot="1" x14ac:dyDescent="0.3">
      <c r="B2194" s="883" t="s">
        <v>238</v>
      </c>
      <c r="C2194" s="883"/>
      <c r="D2194" s="386">
        <f>INDEX('훈련비용 조정내역표'!$L$10:$L$60,MATCH(F2187,'훈련비용 조정내역표'!$B$10:$B$60,0),0)</f>
        <v>0</v>
      </c>
      <c r="E2194" s="883" t="s">
        <v>239</v>
      </c>
      <c r="F2194" s="883"/>
      <c r="G2194" s="387">
        <f>INDEX('훈련비용 조정내역표'!$V$10:$V$60,MATCH(F2187,'훈련비용 조정내역표'!$B$10:$B$60,0),0)</f>
        <v>0</v>
      </c>
      <c r="H2194" s="884" t="s">
        <v>240</v>
      </c>
      <c r="I2194" s="884"/>
      <c r="J2194" s="388" t="s">
        <v>241</v>
      </c>
      <c r="K2194" s="389"/>
      <c r="L2194" s="388" t="s">
        <v>242</v>
      </c>
      <c r="M2194" s="390"/>
      <c r="N2194" s="885"/>
      <c r="O2194" s="885"/>
      <c r="P2194" s="373"/>
      <c r="Q2194" s="373"/>
      <c r="R2194" s="373"/>
      <c r="T2194" s="382"/>
    </row>
    <row r="2195" spans="1:20" ht="21.6" customHeight="1" thickTop="1" x14ac:dyDescent="0.25">
      <c r="B2195" s="886" t="s">
        <v>174</v>
      </c>
      <c r="C2195" s="889" t="s">
        <v>175</v>
      </c>
      <c r="D2195" s="890"/>
      <c r="E2195" s="895" t="s">
        <v>251</v>
      </c>
      <c r="F2195" s="896"/>
      <c r="G2195" s="896"/>
      <c r="H2195" s="896"/>
      <c r="I2195" s="897" t="s">
        <v>252</v>
      </c>
      <c r="J2195" s="898"/>
      <c r="K2195" s="899"/>
      <c r="L2195" s="906" t="s">
        <v>253</v>
      </c>
      <c r="M2195" s="907"/>
      <c r="N2195" s="907"/>
      <c r="O2195" s="908"/>
      <c r="P2195" s="382"/>
    </row>
    <row r="2196" spans="1:20" ht="21.6" customHeight="1" x14ac:dyDescent="0.25">
      <c r="B2196" s="887"/>
      <c r="C2196" s="891"/>
      <c r="D2196" s="892"/>
      <c r="E2196" s="909" t="s">
        <v>176</v>
      </c>
      <c r="F2196" s="911" t="s">
        <v>177</v>
      </c>
      <c r="G2196" s="912"/>
      <c r="H2196" s="912"/>
      <c r="I2196" s="900"/>
      <c r="J2196" s="901"/>
      <c r="K2196" s="902"/>
      <c r="L2196" s="909" t="s">
        <v>176</v>
      </c>
      <c r="M2196" s="911" t="s">
        <v>177</v>
      </c>
      <c r="N2196" s="912"/>
      <c r="O2196" s="913"/>
      <c r="P2196" s="382"/>
    </row>
    <row r="2197" spans="1:20" ht="21.6" customHeight="1" x14ac:dyDescent="0.25">
      <c r="B2197" s="888"/>
      <c r="C2197" s="893"/>
      <c r="D2197" s="894"/>
      <c r="E2197" s="910"/>
      <c r="F2197" s="392" t="s">
        <v>134</v>
      </c>
      <c r="G2197" s="392" t="s">
        <v>195</v>
      </c>
      <c r="H2197" s="391" t="s">
        <v>136</v>
      </c>
      <c r="I2197" s="903"/>
      <c r="J2197" s="904"/>
      <c r="K2197" s="905"/>
      <c r="L2197" s="910"/>
      <c r="M2197" s="392" t="s">
        <v>134</v>
      </c>
      <c r="N2197" s="392" t="s">
        <v>195</v>
      </c>
      <c r="O2197" s="392" t="s">
        <v>136</v>
      </c>
      <c r="P2197" s="382"/>
    </row>
    <row r="2198" spans="1:20" ht="18.600000000000001" customHeight="1" x14ac:dyDescent="0.25">
      <c r="A2198" s="451" t="s">
        <v>114</v>
      </c>
      <c r="B2198" s="393" t="s">
        <v>114</v>
      </c>
      <c r="C2198" s="880" t="s">
        <v>180</v>
      </c>
      <c r="D2198" s="878"/>
      <c r="E2198" s="394">
        <f>F2198*G2198*H2198</f>
        <v>0</v>
      </c>
      <c r="F2198" s="395"/>
      <c r="G2198" s="395"/>
      <c r="H2198" s="394">
        <f>B2189</f>
        <v>0</v>
      </c>
      <c r="I2198" s="396">
        <f>L2198-E2198</f>
        <v>0</v>
      </c>
      <c r="J2198" s="397"/>
      <c r="K2198" s="398"/>
      <c r="L2198" s="394">
        <f>M2198*N2198*O2198</f>
        <v>0</v>
      </c>
      <c r="M2198" s="399"/>
      <c r="N2198" s="399"/>
      <c r="O2198" s="394">
        <f>D2189</f>
        <v>0</v>
      </c>
      <c r="P2198" s="382"/>
    </row>
    <row r="2199" spans="1:20" ht="18.600000000000001" customHeight="1" x14ac:dyDescent="0.25">
      <c r="A2199" s="451" t="s">
        <v>164</v>
      </c>
      <c r="B2199" s="881" t="s">
        <v>164</v>
      </c>
      <c r="C2199" s="876" t="s">
        <v>178</v>
      </c>
      <c r="D2199" s="877"/>
      <c r="E2199" s="400">
        <f>SUM(E2200:E2203)</f>
        <v>0</v>
      </c>
      <c r="F2199" s="401"/>
      <c r="G2199" s="402"/>
      <c r="H2199" s="402"/>
      <c r="I2199" s="396"/>
      <c r="J2199" s="403"/>
      <c r="K2199" s="404"/>
      <c r="L2199" s="400">
        <f>SUM(L2200:L2203)</f>
        <v>0</v>
      </c>
      <c r="M2199" s="401"/>
      <c r="N2199" s="402"/>
      <c r="O2199" s="402"/>
      <c r="P2199" s="382"/>
    </row>
    <row r="2200" spans="1:20" ht="18.600000000000001" customHeight="1" x14ac:dyDescent="0.25">
      <c r="A2200" s="451"/>
      <c r="B2200" s="881"/>
      <c r="C2200" s="874" t="s">
        <v>181</v>
      </c>
      <c r="D2200" s="882"/>
      <c r="E2200" s="394">
        <f t="shared" ref="E2200:E2203" si="797">F2200*G2200*H2200</f>
        <v>0</v>
      </c>
      <c r="F2200" s="395"/>
      <c r="G2200" s="395"/>
      <c r="H2200" s="394">
        <f>H2198</f>
        <v>0</v>
      </c>
      <c r="I2200" s="396">
        <f t="shared" ref="I2200:I2204" si="798">L2200-E2200</f>
        <v>0</v>
      </c>
      <c r="J2200" s="397"/>
      <c r="K2200" s="398"/>
      <c r="L2200" s="394">
        <f t="shared" ref="L2200:L2204" si="799">M2200*N2200*O2200</f>
        <v>0</v>
      </c>
      <c r="M2200" s="399"/>
      <c r="N2200" s="399"/>
      <c r="O2200" s="394">
        <f>O2198</f>
        <v>0</v>
      </c>
      <c r="P2200" s="382"/>
    </row>
    <row r="2201" spans="1:20" ht="18.600000000000001" customHeight="1" x14ac:dyDescent="0.25">
      <c r="A2201" s="451"/>
      <c r="B2201" s="881"/>
      <c r="C2201" s="874" t="s">
        <v>181</v>
      </c>
      <c r="D2201" s="882"/>
      <c r="E2201" s="394">
        <f t="shared" si="797"/>
        <v>0</v>
      </c>
      <c r="F2201" s="395"/>
      <c r="G2201" s="395"/>
      <c r="H2201" s="394">
        <f>H2198</f>
        <v>0</v>
      </c>
      <c r="I2201" s="396">
        <f t="shared" si="798"/>
        <v>0</v>
      </c>
      <c r="J2201" s="397"/>
      <c r="K2201" s="398"/>
      <c r="L2201" s="394">
        <f t="shared" si="799"/>
        <v>0</v>
      </c>
      <c r="M2201" s="399"/>
      <c r="N2201" s="399"/>
      <c r="O2201" s="394">
        <f>O2198</f>
        <v>0</v>
      </c>
      <c r="P2201" s="382"/>
    </row>
    <row r="2202" spans="1:20" ht="18.600000000000001" customHeight="1" x14ac:dyDescent="0.25">
      <c r="A2202" s="451"/>
      <c r="B2202" s="881"/>
      <c r="C2202" s="874" t="s">
        <v>182</v>
      </c>
      <c r="D2202" s="867"/>
      <c r="E2202" s="394">
        <f t="shared" si="797"/>
        <v>0</v>
      </c>
      <c r="F2202" s="395"/>
      <c r="G2202" s="395"/>
      <c r="H2202" s="394">
        <f>H2198</f>
        <v>0</v>
      </c>
      <c r="I2202" s="396">
        <f t="shared" si="798"/>
        <v>0</v>
      </c>
      <c r="J2202" s="397"/>
      <c r="K2202" s="398"/>
      <c r="L2202" s="394">
        <f t="shared" si="799"/>
        <v>0</v>
      </c>
      <c r="M2202" s="399"/>
      <c r="N2202" s="399"/>
      <c r="O2202" s="394">
        <f>O2198</f>
        <v>0</v>
      </c>
      <c r="P2202" s="382"/>
    </row>
    <row r="2203" spans="1:20" ht="18.600000000000001" customHeight="1" x14ac:dyDescent="0.25">
      <c r="A2203" s="451"/>
      <c r="B2203" s="881"/>
      <c r="C2203" s="874" t="s">
        <v>182</v>
      </c>
      <c r="D2203" s="867"/>
      <c r="E2203" s="394">
        <f t="shared" si="797"/>
        <v>0</v>
      </c>
      <c r="F2203" s="395"/>
      <c r="G2203" s="395"/>
      <c r="H2203" s="394">
        <f>H2198</f>
        <v>0</v>
      </c>
      <c r="I2203" s="396">
        <f t="shared" si="798"/>
        <v>0</v>
      </c>
      <c r="J2203" s="397"/>
      <c r="K2203" s="398"/>
      <c r="L2203" s="394">
        <f t="shared" si="799"/>
        <v>0</v>
      </c>
      <c r="M2203" s="399"/>
      <c r="N2203" s="399"/>
      <c r="O2203" s="394">
        <f>O2198</f>
        <v>0</v>
      </c>
      <c r="P2203" s="382"/>
    </row>
    <row r="2204" spans="1:20" ht="18.600000000000001" customHeight="1" x14ac:dyDescent="0.25">
      <c r="A2204" s="451" t="s">
        <v>165</v>
      </c>
      <c r="B2204" s="405" t="s">
        <v>165</v>
      </c>
      <c r="C2204" s="874" t="s">
        <v>183</v>
      </c>
      <c r="D2204" s="867"/>
      <c r="E2204" s="394">
        <f>F2204*G2204*H2204</f>
        <v>0</v>
      </c>
      <c r="F2204" s="395"/>
      <c r="G2204" s="395"/>
      <c r="H2204" s="394">
        <f>H2198</f>
        <v>0</v>
      </c>
      <c r="I2204" s="396">
        <f t="shared" si="798"/>
        <v>0</v>
      </c>
      <c r="J2204" s="397"/>
      <c r="K2204" s="398"/>
      <c r="L2204" s="394">
        <f t="shared" si="799"/>
        <v>0</v>
      </c>
      <c r="M2204" s="399"/>
      <c r="N2204" s="399"/>
      <c r="O2204" s="394">
        <f>O2198</f>
        <v>0</v>
      </c>
      <c r="P2204" s="382"/>
    </row>
    <row r="2205" spans="1:20" ht="18.600000000000001" customHeight="1" x14ac:dyDescent="0.25">
      <c r="A2205" s="451" t="s">
        <v>166</v>
      </c>
      <c r="B2205" s="875" t="s">
        <v>166</v>
      </c>
      <c r="C2205" s="876" t="s">
        <v>178</v>
      </c>
      <c r="D2205" s="877"/>
      <c r="E2205" s="400">
        <f>SUM(E2206:E2208)</f>
        <v>0</v>
      </c>
      <c r="F2205" s="401"/>
      <c r="G2205" s="402"/>
      <c r="H2205" s="402"/>
      <c r="I2205" s="406"/>
      <c r="J2205" s="403"/>
      <c r="K2205" s="404"/>
      <c r="L2205" s="400">
        <f>SUM(L2206:L2208)</f>
        <v>0</v>
      </c>
      <c r="M2205" s="401"/>
      <c r="N2205" s="402"/>
      <c r="O2205" s="402"/>
      <c r="P2205" s="382"/>
    </row>
    <row r="2206" spans="1:20" ht="18.600000000000001" customHeight="1" x14ac:dyDescent="0.25">
      <c r="A2206" s="451"/>
      <c r="B2206" s="879"/>
      <c r="C2206" s="866" t="s">
        <v>184</v>
      </c>
      <c r="D2206" s="867"/>
      <c r="E2206" s="394">
        <f>F2206*G2206*H2206</f>
        <v>0</v>
      </c>
      <c r="F2206" s="395"/>
      <c r="G2206" s="395"/>
      <c r="H2206" s="394">
        <f>H2198</f>
        <v>0</v>
      </c>
      <c r="I2206" s="396">
        <f t="shared" ref="I2206:I2209" si="800">L2206-E2206</f>
        <v>0</v>
      </c>
      <c r="J2206" s="397"/>
      <c r="K2206" s="398"/>
      <c r="L2206" s="394">
        <f t="shared" ref="L2206:L2209" si="801">M2206*N2206*O2206</f>
        <v>0</v>
      </c>
      <c r="M2206" s="399"/>
      <c r="N2206" s="399"/>
      <c r="O2206" s="394">
        <f>O2198</f>
        <v>0</v>
      </c>
      <c r="P2206" s="382"/>
    </row>
    <row r="2207" spans="1:20" ht="18.600000000000001" customHeight="1" x14ac:dyDescent="0.25">
      <c r="A2207" s="451"/>
      <c r="B2207" s="879"/>
      <c r="C2207" s="866" t="s">
        <v>185</v>
      </c>
      <c r="D2207" s="867"/>
      <c r="E2207" s="394">
        <f t="shared" ref="E2207:E2208" si="802">F2207*G2207*H2207</f>
        <v>0</v>
      </c>
      <c r="F2207" s="395"/>
      <c r="G2207" s="395"/>
      <c r="H2207" s="394">
        <f>H2198</f>
        <v>0</v>
      </c>
      <c r="I2207" s="396">
        <f t="shared" si="800"/>
        <v>0</v>
      </c>
      <c r="J2207" s="397"/>
      <c r="K2207" s="398"/>
      <c r="L2207" s="394">
        <f t="shared" si="801"/>
        <v>0</v>
      </c>
      <c r="M2207" s="399"/>
      <c r="N2207" s="399"/>
      <c r="O2207" s="394">
        <f>O2198</f>
        <v>0</v>
      </c>
      <c r="P2207" s="382"/>
    </row>
    <row r="2208" spans="1:20" ht="18.600000000000001" customHeight="1" x14ac:dyDescent="0.25">
      <c r="A2208" s="451"/>
      <c r="B2208" s="879"/>
      <c r="C2208" s="866" t="s">
        <v>179</v>
      </c>
      <c r="D2208" s="867"/>
      <c r="E2208" s="394">
        <f t="shared" si="802"/>
        <v>0</v>
      </c>
      <c r="F2208" s="395"/>
      <c r="G2208" s="395"/>
      <c r="H2208" s="394">
        <f>H2198</f>
        <v>0</v>
      </c>
      <c r="I2208" s="396">
        <f t="shared" si="800"/>
        <v>0</v>
      </c>
      <c r="J2208" s="397"/>
      <c r="K2208" s="398"/>
      <c r="L2208" s="394">
        <f t="shared" si="801"/>
        <v>0</v>
      </c>
      <c r="M2208" s="399"/>
      <c r="N2208" s="399"/>
      <c r="O2208" s="394">
        <f>O2198</f>
        <v>0</v>
      </c>
      <c r="P2208" s="382"/>
    </row>
    <row r="2209" spans="1:17" ht="18.600000000000001" customHeight="1" x14ac:dyDescent="0.25">
      <c r="A2209" s="451" t="s">
        <v>167</v>
      </c>
      <c r="B2209" s="407" t="s">
        <v>167</v>
      </c>
      <c r="C2209" s="874" t="s">
        <v>186</v>
      </c>
      <c r="D2209" s="867"/>
      <c r="E2209" s="394">
        <f>F2209*G2209*H2209</f>
        <v>0</v>
      </c>
      <c r="F2209" s="395"/>
      <c r="G2209" s="395"/>
      <c r="H2209" s="394">
        <f>H2198</f>
        <v>0</v>
      </c>
      <c r="I2209" s="396">
        <f t="shared" si="800"/>
        <v>0</v>
      </c>
      <c r="J2209" s="397"/>
      <c r="K2209" s="398"/>
      <c r="L2209" s="394">
        <f t="shared" si="801"/>
        <v>0</v>
      </c>
      <c r="M2209" s="399"/>
      <c r="N2209" s="399"/>
      <c r="O2209" s="394">
        <f>O2198</f>
        <v>0</v>
      </c>
      <c r="P2209" s="382"/>
    </row>
    <row r="2210" spans="1:17" ht="18.600000000000001" customHeight="1" x14ac:dyDescent="0.25">
      <c r="A2210" s="451" t="s">
        <v>168</v>
      </c>
      <c r="B2210" s="875" t="s">
        <v>168</v>
      </c>
      <c r="C2210" s="876" t="s">
        <v>178</v>
      </c>
      <c r="D2210" s="877"/>
      <c r="E2210" s="400">
        <f>SUM(E2211:E2213)</f>
        <v>0</v>
      </c>
      <c r="F2210" s="401"/>
      <c r="G2210" s="402"/>
      <c r="H2210" s="402"/>
      <c r="I2210" s="406"/>
      <c r="J2210" s="403"/>
      <c r="K2210" s="404"/>
      <c r="L2210" s="400">
        <f>SUM(L2211:L2213)</f>
        <v>0</v>
      </c>
      <c r="M2210" s="401"/>
      <c r="N2210" s="402"/>
      <c r="O2210" s="402"/>
      <c r="P2210" s="382"/>
    </row>
    <row r="2211" spans="1:17" ht="18.600000000000001" customHeight="1" x14ac:dyDescent="0.25">
      <c r="A2211" s="451"/>
      <c r="B2211" s="875"/>
      <c r="C2211" s="866" t="s">
        <v>187</v>
      </c>
      <c r="D2211" s="867"/>
      <c r="E2211" s="394">
        <f t="shared" ref="E2211:E2213" si="803">F2211*G2211*H2211</f>
        <v>0</v>
      </c>
      <c r="F2211" s="395"/>
      <c r="G2211" s="395"/>
      <c r="H2211" s="394">
        <f>H2198</f>
        <v>0</v>
      </c>
      <c r="I2211" s="396">
        <f t="shared" ref="I2211:I2214" si="804">L2211-E2211</f>
        <v>0</v>
      </c>
      <c r="J2211" s="397"/>
      <c r="K2211" s="398"/>
      <c r="L2211" s="394">
        <f t="shared" ref="L2211:L2214" si="805">M2211*N2211*O2211</f>
        <v>0</v>
      </c>
      <c r="M2211" s="399"/>
      <c r="N2211" s="399"/>
      <c r="O2211" s="394">
        <f>O2198</f>
        <v>0</v>
      </c>
      <c r="P2211" s="382"/>
    </row>
    <row r="2212" spans="1:17" ht="18.600000000000001" customHeight="1" x14ac:dyDescent="0.25">
      <c r="A2212" s="451"/>
      <c r="B2212" s="875"/>
      <c r="C2212" s="866" t="s">
        <v>188</v>
      </c>
      <c r="D2212" s="867"/>
      <c r="E2212" s="394">
        <f t="shared" si="803"/>
        <v>0</v>
      </c>
      <c r="F2212" s="395"/>
      <c r="G2212" s="395"/>
      <c r="H2212" s="394">
        <f>H2198</f>
        <v>0</v>
      </c>
      <c r="I2212" s="396">
        <f t="shared" si="804"/>
        <v>0</v>
      </c>
      <c r="J2212" s="397"/>
      <c r="K2212" s="398"/>
      <c r="L2212" s="394">
        <f t="shared" si="805"/>
        <v>0</v>
      </c>
      <c r="M2212" s="399"/>
      <c r="N2212" s="399"/>
      <c r="O2212" s="394">
        <f>O2198</f>
        <v>0</v>
      </c>
      <c r="P2212" s="382"/>
    </row>
    <row r="2213" spans="1:17" ht="18.600000000000001" customHeight="1" x14ac:dyDescent="0.25">
      <c r="A2213" s="451"/>
      <c r="B2213" s="875"/>
      <c r="C2213" s="866" t="s">
        <v>179</v>
      </c>
      <c r="D2213" s="867"/>
      <c r="E2213" s="394">
        <f t="shared" si="803"/>
        <v>0</v>
      </c>
      <c r="F2213" s="395"/>
      <c r="G2213" s="395"/>
      <c r="H2213" s="394">
        <f>H2198</f>
        <v>0</v>
      </c>
      <c r="I2213" s="396">
        <f t="shared" si="804"/>
        <v>0</v>
      </c>
      <c r="J2213" s="397"/>
      <c r="K2213" s="398"/>
      <c r="L2213" s="394">
        <f t="shared" si="805"/>
        <v>0</v>
      </c>
      <c r="M2213" s="399"/>
      <c r="N2213" s="399"/>
      <c r="O2213" s="394">
        <f>O2198</f>
        <v>0</v>
      </c>
      <c r="P2213" s="382"/>
    </row>
    <row r="2214" spans="1:17" ht="18.600000000000001" customHeight="1" x14ac:dyDescent="0.25">
      <c r="A2214" s="451" t="s">
        <v>169</v>
      </c>
      <c r="B2214" s="405" t="s">
        <v>169</v>
      </c>
      <c r="C2214" s="874" t="s">
        <v>189</v>
      </c>
      <c r="D2214" s="867"/>
      <c r="E2214" s="394">
        <f>F2214*G2214*H2214</f>
        <v>0</v>
      </c>
      <c r="F2214" s="395"/>
      <c r="G2214" s="395"/>
      <c r="H2214" s="394">
        <f>H2198</f>
        <v>0</v>
      </c>
      <c r="I2214" s="396">
        <f t="shared" si="804"/>
        <v>0</v>
      </c>
      <c r="J2214" s="397"/>
      <c r="K2214" s="398"/>
      <c r="L2214" s="394">
        <f t="shared" si="805"/>
        <v>0</v>
      </c>
      <c r="M2214" s="399"/>
      <c r="N2214" s="399"/>
      <c r="O2214" s="394">
        <f>O2198</f>
        <v>0</v>
      </c>
      <c r="P2214" s="382"/>
    </row>
    <row r="2215" spans="1:17" ht="18.600000000000001" customHeight="1" x14ac:dyDescent="0.25">
      <c r="A2215" s="451" t="s">
        <v>170</v>
      </c>
      <c r="B2215" s="875" t="s">
        <v>170</v>
      </c>
      <c r="C2215" s="876" t="s">
        <v>178</v>
      </c>
      <c r="D2215" s="877"/>
      <c r="E2215" s="400">
        <f>SUM(E2216:E2217)</f>
        <v>0</v>
      </c>
      <c r="F2215" s="401"/>
      <c r="G2215" s="402"/>
      <c r="H2215" s="402"/>
      <c r="I2215" s="406"/>
      <c r="J2215" s="403"/>
      <c r="K2215" s="404"/>
      <c r="L2215" s="400">
        <f>SUM(L2216:L2217)</f>
        <v>0</v>
      </c>
      <c r="M2215" s="401"/>
      <c r="N2215" s="402"/>
      <c r="O2215" s="402"/>
      <c r="P2215" s="382"/>
    </row>
    <row r="2216" spans="1:17" ht="18.600000000000001" customHeight="1" x14ac:dyDescent="0.25">
      <c r="A2216" s="451"/>
      <c r="B2216" s="878"/>
      <c r="C2216" s="874" t="s">
        <v>170</v>
      </c>
      <c r="D2216" s="867"/>
      <c r="E2216" s="394">
        <f t="shared" ref="E2216" si="806">F2216*G2216*H2216</f>
        <v>0</v>
      </c>
      <c r="F2216" s="395"/>
      <c r="G2216" s="395"/>
      <c r="H2216" s="394">
        <f>H2198</f>
        <v>0</v>
      </c>
      <c r="I2216" s="396">
        <f t="shared" ref="I2216:I2218" si="807">L2216-E2216</f>
        <v>0</v>
      </c>
      <c r="J2216" s="397"/>
      <c r="K2216" s="398"/>
      <c r="L2216" s="394">
        <f t="shared" ref="L2216:L2218" si="808">M2216*N2216*O2216</f>
        <v>0</v>
      </c>
      <c r="M2216" s="399"/>
      <c r="N2216" s="399"/>
      <c r="O2216" s="394">
        <f>O2198</f>
        <v>0</v>
      </c>
      <c r="P2216" s="382"/>
    </row>
    <row r="2217" spans="1:17" ht="18.600000000000001" customHeight="1" x14ac:dyDescent="0.25">
      <c r="A2217" s="451"/>
      <c r="B2217" s="878"/>
      <c r="C2217" s="874" t="s">
        <v>190</v>
      </c>
      <c r="D2217" s="867"/>
      <c r="E2217" s="394">
        <f>F2217*G2217*H2217</f>
        <v>0</v>
      </c>
      <c r="F2217" s="395"/>
      <c r="G2217" s="395"/>
      <c r="H2217" s="394">
        <f>H2198</f>
        <v>0</v>
      </c>
      <c r="I2217" s="396">
        <f t="shared" si="807"/>
        <v>0</v>
      </c>
      <c r="J2217" s="397"/>
      <c r="K2217" s="398"/>
      <c r="L2217" s="394">
        <f t="shared" si="808"/>
        <v>0</v>
      </c>
      <c r="M2217" s="399"/>
      <c r="N2217" s="399"/>
      <c r="O2217" s="394">
        <f>O2198</f>
        <v>0</v>
      </c>
      <c r="P2217" s="382"/>
    </row>
    <row r="2218" spans="1:17" ht="18.600000000000001" customHeight="1" x14ac:dyDescent="0.25">
      <c r="A2218" s="451" t="s">
        <v>171</v>
      </c>
      <c r="B2218" s="405" t="s">
        <v>171</v>
      </c>
      <c r="C2218" s="874" t="s">
        <v>191</v>
      </c>
      <c r="D2218" s="867"/>
      <c r="E2218" s="394">
        <f>F2218*G2218*H2218</f>
        <v>0</v>
      </c>
      <c r="F2218" s="395"/>
      <c r="G2218" s="395"/>
      <c r="H2218" s="394">
        <f>H2198</f>
        <v>0</v>
      </c>
      <c r="I2218" s="396">
        <f t="shared" si="807"/>
        <v>0</v>
      </c>
      <c r="J2218" s="397"/>
      <c r="K2218" s="398"/>
      <c r="L2218" s="394">
        <f t="shared" si="808"/>
        <v>0</v>
      </c>
      <c r="M2218" s="399"/>
      <c r="N2218" s="399"/>
      <c r="O2218" s="394">
        <f>O2198</f>
        <v>0</v>
      </c>
      <c r="P2218" s="382"/>
      <c r="Q2218" s="371" t="s">
        <v>256</v>
      </c>
    </row>
    <row r="2219" spans="1:17" ht="18.600000000000001" customHeight="1" x14ac:dyDescent="0.25">
      <c r="A2219" s="451" t="s">
        <v>172</v>
      </c>
      <c r="B2219" s="875" t="s">
        <v>172</v>
      </c>
      <c r="C2219" s="876" t="s">
        <v>178</v>
      </c>
      <c r="D2219" s="877"/>
      <c r="E2219" s="400">
        <f>SUM(E2220:E2222)</f>
        <v>0</v>
      </c>
      <c r="F2219" s="401"/>
      <c r="G2219" s="402"/>
      <c r="H2219" s="402"/>
      <c r="I2219" s="406"/>
      <c r="J2219" s="403"/>
      <c r="K2219" s="404"/>
      <c r="L2219" s="400">
        <f>SUM(L2220:L2222)</f>
        <v>0</v>
      </c>
      <c r="M2219" s="401"/>
      <c r="N2219" s="402"/>
      <c r="O2219" s="402"/>
      <c r="P2219" s="382"/>
    </row>
    <row r="2220" spans="1:17" ht="18.600000000000001" customHeight="1" x14ac:dyDescent="0.25">
      <c r="A2220" s="451"/>
      <c r="B2220" s="875"/>
      <c r="C2220" s="866" t="s">
        <v>192</v>
      </c>
      <c r="D2220" s="867"/>
      <c r="E2220" s="394">
        <f t="shared" ref="E2220:E2222" si="809">F2220*G2220*H2220</f>
        <v>0</v>
      </c>
      <c r="F2220" s="395"/>
      <c r="G2220" s="395"/>
      <c r="H2220" s="394">
        <f>H2198</f>
        <v>0</v>
      </c>
      <c r="I2220" s="396">
        <f t="shared" ref="I2220:I2223" si="810">L2220-E2220</f>
        <v>0</v>
      </c>
      <c r="J2220" s="397"/>
      <c r="K2220" s="398"/>
      <c r="L2220" s="394">
        <f t="shared" ref="L2220:L2223" si="811">M2220*N2220*O2220</f>
        <v>0</v>
      </c>
      <c r="M2220" s="399"/>
      <c r="N2220" s="399"/>
      <c r="O2220" s="394">
        <f>O2198</f>
        <v>0</v>
      </c>
      <c r="P2220" s="382"/>
    </row>
    <row r="2221" spans="1:17" ht="18.600000000000001" customHeight="1" x14ac:dyDescent="0.25">
      <c r="A2221" s="451"/>
      <c r="B2221" s="875"/>
      <c r="C2221" s="866" t="s">
        <v>193</v>
      </c>
      <c r="D2221" s="867"/>
      <c r="E2221" s="394">
        <f t="shared" si="809"/>
        <v>0</v>
      </c>
      <c r="F2221" s="395"/>
      <c r="G2221" s="395"/>
      <c r="H2221" s="394">
        <f>H2198</f>
        <v>0</v>
      </c>
      <c r="I2221" s="396">
        <f t="shared" si="810"/>
        <v>0</v>
      </c>
      <c r="J2221" s="397"/>
      <c r="K2221" s="398"/>
      <c r="L2221" s="394">
        <f t="shared" si="811"/>
        <v>0</v>
      </c>
      <c r="M2221" s="399"/>
      <c r="N2221" s="399"/>
      <c r="O2221" s="394">
        <f>O2198</f>
        <v>0</v>
      </c>
      <c r="P2221" s="382"/>
    </row>
    <row r="2222" spans="1:17" ht="18.600000000000001" customHeight="1" x14ac:dyDescent="0.25">
      <c r="A2222" s="451"/>
      <c r="B2222" s="875"/>
      <c r="C2222" s="866" t="s">
        <v>179</v>
      </c>
      <c r="D2222" s="867"/>
      <c r="E2222" s="394">
        <f t="shared" si="809"/>
        <v>0</v>
      </c>
      <c r="F2222" s="395"/>
      <c r="G2222" s="395"/>
      <c r="H2222" s="394">
        <f>H2198</f>
        <v>0</v>
      </c>
      <c r="I2222" s="396">
        <f t="shared" si="810"/>
        <v>0</v>
      </c>
      <c r="J2222" s="397"/>
      <c r="K2222" s="398"/>
      <c r="L2222" s="394">
        <f t="shared" si="811"/>
        <v>0</v>
      </c>
      <c r="M2222" s="399"/>
      <c r="N2222" s="399"/>
      <c r="O2222" s="394">
        <f>O2198</f>
        <v>0</v>
      </c>
      <c r="P2222" s="382"/>
    </row>
    <row r="2223" spans="1:17" ht="18.600000000000001" customHeight="1" x14ac:dyDescent="0.25">
      <c r="A2223" s="451" t="s">
        <v>173</v>
      </c>
      <c r="B2223" s="405" t="s">
        <v>173</v>
      </c>
      <c r="C2223" s="866" t="s">
        <v>194</v>
      </c>
      <c r="D2223" s="867"/>
      <c r="E2223" s="394">
        <f>F2223*G2223*H2223</f>
        <v>0</v>
      </c>
      <c r="F2223" s="395"/>
      <c r="G2223" s="395"/>
      <c r="H2223" s="394">
        <f>H2198</f>
        <v>0</v>
      </c>
      <c r="I2223" s="396">
        <f t="shared" si="810"/>
        <v>0</v>
      </c>
      <c r="J2223" s="397"/>
      <c r="K2223" s="398"/>
      <c r="L2223" s="394">
        <f t="shared" si="811"/>
        <v>0</v>
      </c>
      <c r="M2223" s="399"/>
      <c r="N2223" s="399"/>
      <c r="O2223" s="394">
        <f>O2198</f>
        <v>0</v>
      </c>
      <c r="P2223" s="382"/>
    </row>
    <row r="2224" spans="1:17" s="415" customFormat="1" ht="18.600000000000001" customHeight="1" x14ac:dyDescent="0.25">
      <c r="B2224" s="868" t="s">
        <v>196</v>
      </c>
      <c r="C2224" s="869"/>
      <c r="D2224" s="870"/>
      <c r="E2224" s="408">
        <f>SUM(E2198,E2199,E2204,E2205,E2209,E2210,E2214,E2215,E2218,E2219,E2223)</f>
        <v>0</v>
      </c>
      <c r="F2224" s="401"/>
      <c r="G2224" s="409"/>
      <c r="H2224" s="410"/>
      <c r="I2224" s="411"/>
      <c r="J2224" s="412"/>
      <c r="K2224" s="413"/>
      <c r="L2224" s="408">
        <f>SUM(L2198,L2199,L2204,L2205,L2209,L2210,L2214,L2215,L2218,L2219,L2223)</f>
        <v>0</v>
      </c>
      <c r="M2224" s="401"/>
      <c r="N2224" s="409"/>
      <c r="O2224" s="410"/>
      <c r="P2224" s="414"/>
    </row>
    <row r="2225" spans="2:20" ht="16.8" customHeight="1" outlineLevel="1" x14ac:dyDescent="0.25">
      <c r="B2225" s="871" t="s">
        <v>264</v>
      </c>
      <c r="C2225" s="872" t="s">
        <v>201</v>
      </c>
      <c r="D2225" s="873"/>
      <c r="E2225" s="416">
        <f t="shared" ref="E2225" si="812">F2225*G2225*H2225</f>
        <v>0</v>
      </c>
      <c r="F2225" s="417"/>
      <c r="G2225" s="417"/>
      <c r="H2225" s="394">
        <f>H2198</f>
        <v>0</v>
      </c>
      <c r="I2225" s="396">
        <f t="shared" ref="I2225:I2227" si="813">L2225-E2225</f>
        <v>0</v>
      </c>
      <c r="J2225" s="397"/>
      <c r="K2225" s="398"/>
      <c r="L2225" s="394">
        <f t="shared" ref="L2225:L2227" si="814">M2225*N2225*O2225</f>
        <v>0</v>
      </c>
      <c r="M2225" s="399"/>
      <c r="N2225" s="399"/>
      <c r="O2225" s="394">
        <f>O2198</f>
        <v>0</v>
      </c>
      <c r="P2225" s="382"/>
    </row>
    <row r="2226" spans="2:20" ht="16.8" customHeight="1" outlineLevel="1" x14ac:dyDescent="0.25">
      <c r="B2226" s="871"/>
      <c r="C2226" s="872" t="s">
        <v>200</v>
      </c>
      <c r="D2226" s="873"/>
      <c r="E2226" s="416">
        <f>F2226*G2226*H2226</f>
        <v>0</v>
      </c>
      <c r="F2226" s="417">
        <v>5000</v>
      </c>
      <c r="G2226" s="417">
        <f>20*2</f>
        <v>40</v>
      </c>
      <c r="H2226" s="394">
        <f>H2198</f>
        <v>0</v>
      </c>
      <c r="I2226" s="396">
        <f t="shared" si="813"/>
        <v>0</v>
      </c>
      <c r="J2226" s="397"/>
      <c r="K2226" s="398"/>
      <c r="L2226" s="394">
        <f t="shared" si="814"/>
        <v>0</v>
      </c>
      <c r="M2226" s="399"/>
      <c r="N2226" s="399"/>
      <c r="O2226" s="394">
        <f>O2198</f>
        <v>0</v>
      </c>
      <c r="P2226" s="382"/>
    </row>
    <row r="2227" spans="2:20" ht="16.8" customHeight="1" outlineLevel="1" x14ac:dyDescent="0.25">
      <c r="B2227" s="871"/>
      <c r="C2227" s="872" t="s">
        <v>197</v>
      </c>
      <c r="D2227" s="873"/>
      <c r="E2227" s="416">
        <f t="shared" ref="E2227" si="815">F2227*G2227*H2227</f>
        <v>0</v>
      </c>
      <c r="F2227" s="417"/>
      <c r="G2227" s="417"/>
      <c r="H2227" s="394">
        <f>H2198</f>
        <v>0</v>
      </c>
      <c r="I2227" s="396">
        <f t="shared" si="813"/>
        <v>0</v>
      </c>
      <c r="J2227" s="397"/>
      <c r="K2227" s="398"/>
      <c r="L2227" s="394">
        <f t="shared" si="814"/>
        <v>0</v>
      </c>
      <c r="M2227" s="399"/>
      <c r="N2227" s="399"/>
      <c r="O2227" s="394">
        <f>O2198</f>
        <v>0</v>
      </c>
      <c r="P2227" s="382"/>
    </row>
    <row r="2228" spans="2:20" s="415" customFormat="1" ht="18.600000000000001" customHeight="1" outlineLevel="1" thickBot="1" x14ac:dyDescent="0.3">
      <c r="B2228" s="860" t="s">
        <v>265</v>
      </c>
      <c r="C2228" s="861"/>
      <c r="D2228" s="862"/>
      <c r="E2228" s="418">
        <f>SUM(E2225:E2227)</f>
        <v>0</v>
      </c>
      <c r="F2228" s="419"/>
      <c r="G2228" s="420"/>
      <c r="H2228" s="421"/>
      <c r="I2228" s="422"/>
      <c r="J2228" s="423"/>
      <c r="K2228" s="424"/>
      <c r="L2228" s="418">
        <f>SUM(L2225:L2227)</f>
        <v>0</v>
      </c>
      <c r="M2228" s="419"/>
      <c r="N2228" s="420"/>
      <c r="O2228" s="421"/>
      <c r="P2228" s="414"/>
    </row>
    <row r="2229" spans="2:20" ht="21" customHeight="1" thickBot="1" x14ac:dyDescent="0.3">
      <c r="B2229" s="863" t="s">
        <v>254</v>
      </c>
      <c r="C2229" s="864"/>
      <c r="D2229" s="865" t="s">
        <v>255</v>
      </c>
      <c r="E2229" s="857"/>
      <c r="F2229" s="857" t="s">
        <v>257</v>
      </c>
      <c r="G2229" s="857"/>
      <c r="H2229" s="857" t="s">
        <v>258</v>
      </c>
      <c r="I2229" s="857"/>
      <c r="J2229" s="857" t="s">
        <v>259</v>
      </c>
      <c r="K2229" s="857"/>
      <c r="L2229" s="858" t="s">
        <v>260</v>
      </c>
      <c r="M2229" s="858"/>
      <c r="N2229" s="858" t="s">
        <v>261</v>
      </c>
      <c r="O2229" s="859"/>
      <c r="P2229" s="382"/>
    </row>
    <row r="2230" spans="2:20" outlineLevel="1" x14ac:dyDescent="0.25">
      <c r="B2230" s="303" t="s">
        <v>266</v>
      </c>
      <c r="E2230" s="425">
        <f>(E2224-E2223)*0.05</f>
        <v>0</v>
      </c>
      <c r="F2230" s="303"/>
      <c r="G2230" s="303"/>
      <c r="H2230" s="426"/>
      <c r="L2230" s="425">
        <f>(L2224-L2223)*0.05</f>
        <v>0</v>
      </c>
      <c r="P2230" s="382"/>
    </row>
    <row r="2231" spans="2:20" outlineLevel="1" x14ac:dyDescent="0.25">
      <c r="B2231" s="303"/>
      <c r="E2231" s="427" t="str">
        <f>IF(E2223&lt;=E2230,"O.K","Review")</f>
        <v>O.K</v>
      </c>
      <c r="F2231" s="303"/>
      <c r="G2231" s="303"/>
      <c r="L2231" s="427" t="str">
        <f>IF(L2223&lt;=L2230,"O.K","Review")</f>
        <v>O.K</v>
      </c>
      <c r="P2231" s="382"/>
    </row>
    <row r="2232" spans="2:20" x14ac:dyDescent="0.25">
      <c r="B2232" s="303"/>
      <c r="E2232" s="427"/>
      <c r="F2232" s="303"/>
      <c r="G2232" s="303"/>
      <c r="L2232" s="427"/>
      <c r="P2232" s="382"/>
    </row>
    <row r="2233" spans="2:20" s="428" customFormat="1" ht="25.5" customHeight="1" outlineLevel="1" x14ac:dyDescent="0.25">
      <c r="B2233" s="429" t="str">
        <f>정부지원금!$B$29</f>
        <v>성명 :                  (서명)</v>
      </c>
      <c r="C2233" s="429"/>
      <c r="E2233" s="429" t="str">
        <f>정부지원금!$E$29</f>
        <v>성명 :                  (서명)</v>
      </c>
      <c r="F2233" s="430"/>
      <c r="H2233" s="429" t="str">
        <f>정부지원금!$G$29</f>
        <v>성명 :                  (서명)</v>
      </c>
      <c r="K2233" s="430" t="str">
        <f>정부지원금!$I$29</f>
        <v>성명 :                  (서명)</v>
      </c>
      <c r="N2233" s="430" t="str">
        <f>정부지원금!$K$29</f>
        <v>성명 :                  (서명)</v>
      </c>
      <c r="P2233" s="382"/>
    </row>
    <row r="2234" spans="2:20" s="428" customFormat="1" ht="25.5" customHeight="1" outlineLevel="1" x14ac:dyDescent="0.25">
      <c r="B2234" s="429" t="str">
        <f>정부지원금!$B$30</f>
        <v>성명 :                  (서명)</v>
      </c>
      <c r="C2234" s="429"/>
      <c r="E2234" s="429" t="str">
        <f>정부지원금!$E$30</f>
        <v>성명 :                  (서명)</v>
      </c>
      <c r="F2234" s="430"/>
      <c r="H2234" s="429" t="str">
        <f>정부지원금!$G$30</f>
        <v>성명 :                  (서명)</v>
      </c>
      <c r="K2234" s="430" t="str">
        <f>정부지원금!$I$30</f>
        <v>성명 :                  (서명)</v>
      </c>
      <c r="N2234" s="430" t="str">
        <f>정부지원금!$K$30</f>
        <v>성명 :                  (서명)</v>
      </c>
      <c r="P2234" s="382"/>
    </row>
    <row r="2236" spans="2:20" ht="43.5" customHeight="1" x14ac:dyDescent="0.25">
      <c r="B2236" s="372" t="s">
        <v>262</v>
      </c>
      <c r="C2236" s="373"/>
      <c r="D2236" s="373"/>
      <c r="E2236" s="373"/>
      <c r="F2236" s="373"/>
      <c r="G2236" s="373"/>
      <c r="H2236" s="373"/>
      <c r="I2236" s="373"/>
      <c r="J2236" s="373"/>
      <c r="K2236" s="373"/>
      <c r="L2236" s="373"/>
      <c r="M2236" s="373"/>
      <c r="N2236" s="373"/>
      <c r="O2236" s="373"/>
      <c r="P2236" s="373"/>
      <c r="Q2236" s="373"/>
      <c r="R2236" s="373"/>
    </row>
    <row r="2237" spans="2:20" ht="21.6" customHeight="1" x14ac:dyDescent="0.25">
      <c r="B2237" s="942" t="str">
        <f>INDEX('훈련비용 조정내역표'!$C$10:$C$60,MATCH(F2239,'훈련비용 조정내역표'!$B$10:$B$60,0),0)</f>
        <v>승인</v>
      </c>
      <c r="C2237" s="942"/>
      <c r="D2237" s="374"/>
      <c r="E2237" s="375"/>
      <c r="F2237" s="375"/>
      <c r="G2237" s="376"/>
      <c r="H2237" s="383" t="s">
        <v>247</v>
      </c>
      <c r="I2237" s="378">
        <f>INDEX('훈련비용 조정내역표'!$G$10:$G$60,MATCH(F2239,'훈련비용 조정내역표'!$B$10:$B$60,0),0)</f>
        <v>0</v>
      </c>
      <c r="J2237" s="383" t="s">
        <v>248</v>
      </c>
      <c r="K2237" s="605">
        <f>INT(IFERROR($J2242/($B2241*$E2241*$B2244),))</f>
        <v>0</v>
      </c>
      <c r="L2237" s="435" t="e">
        <f>K2237/$I2237</f>
        <v>#DIV/0!</v>
      </c>
      <c r="M2237" s="436" t="s">
        <v>249</v>
      </c>
      <c r="N2237" s="605">
        <f>INT(IFERROR($N2242/($D2241*$G2241*$D2244),))</f>
        <v>0</v>
      </c>
      <c r="O2237" s="435" t="e">
        <f>N2237/$I2237</f>
        <v>#DIV/0!</v>
      </c>
      <c r="P2237" s="373"/>
      <c r="Q2237" s="373"/>
      <c r="R2237" s="373"/>
    </row>
    <row r="2238" spans="2:20" ht="21.6" customHeight="1" x14ac:dyDescent="0.25">
      <c r="B2238" s="379" t="s">
        <v>229</v>
      </c>
      <c r="C2238" s="881" t="s">
        <v>230</v>
      </c>
      <c r="D2238" s="881"/>
      <c r="E2238" s="881"/>
      <c r="F2238" s="377" t="s">
        <v>231</v>
      </c>
      <c r="G2238" s="380" t="s">
        <v>233</v>
      </c>
      <c r="H2238" s="943" t="s">
        <v>250</v>
      </c>
      <c r="I2238" s="944"/>
      <c r="J2238" s="944"/>
      <c r="K2238" s="944"/>
      <c r="L2238" s="944"/>
      <c r="M2238" s="944"/>
      <c r="N2238" s="944"/>
      <c r="O2238" s="945"/>
      <c r="P2238" s="373"/>
      <c r="Q2238" s="373"/>
      <c r="R2238" s="373"/>
    </row>
    <row r="2239" spans="2:20" ht="21.6" customHeight="1" thickBot="1" x14ac:dyDescent="0.3">
      <c r="B2239" s="636" t="str">
        <f>일반사항!$E$6</f>
        <v>부산</v>
      </c>
      <c r="C2239" s="937">
        <f>일반사항!$E$7</f>
        <v>0</v>
      </c>
      <c r="D2239" s="937"/>
      <c r="E2239" s="937"/>
      <c r="F2239" s="665">
        <f>'훈련비용 조정내역표'!$B$53</f>
        <v>44</v>
      </c>
      <c r="G2239" s="381">
        <f>INDEX('훈련비용 조정내역표'!$H$10:$H$60,MATCH(F2239,'훈련비용 조정내역표'!$B$10:$B$60,0),0)</f>
        <v>0</v>
      </c>
      <c r="H2239" s="937">
        <f>INDEX('훈련비용 조정내역표'!$D$10:$D$60,MATCH(F2239,'훈련비용 조정내역표'!$B$10:$B$60,0),0)</f>
        <v>0</v>
      </c>
      <c r="I2239" s="937"/>
      <c r="J2239" s="937"/>
      <c r="K2239" s="937"/>
      <c r="L2239" s="434" t="str">
        <f>IF(E2241=G2241,"◯ 적합","◯ 변경")</f>
        <v>◯ 적합</v>
      </c>
      <c r="M2239" s="938">
        <f>INDEX('훈련비용 조정내역표'!$E$10:$E$60,MATCH(F2239,'훈련비용 조정내역표'!$B$10:$B$60,0),0)</f>
        <v>0</v>
      </c>
      <c r="N2239" s="938"/>
      <c r="O2239" s="938"/>
      <c r="P2239" s="373"/>
      <c r="Q2239" s="373"/>
      <c r="R2239" s="373"/>
    </row>
    <row r="2240" spans="2:20" ht="21.6" customHeight="1" thickTop="1" x14ac:dyDescent="0.25">
      <c r="B2240" s="939" t="s">
        <v>106</v>
      </c>
      <c r="C2240" s="939"/>
      <c r="D2240" s="939"/>
      <c r="E2240" s="939" t="s">
        <v>163</v>
      </c>
      <c r="F2240" s="939"/>
      <c r="G2240" s="940"/>
      <c r="H2240" s="941" t="s">
        <v>243</v>
      </c>
      <c r="I2240" s="939"/>
      <c r="J2240" s="939"/>
      <c r="K2240" s="939"/>
      <c r="L2240" s="939" t="s">
        <v>246</v>
      </c>
      <c r="M2240" s="939"/>
      <c r="N2240" s="939"/>
      <c r="O2240" s="939"/>
      <c r="P2240" s="373"/>
      <c r="Q2240" s="373"/>
      <c r="R2240" s="373"/>
      <c r="T2240" s="382"/>
    </row>
    <row r="2241" spans="1:20" ht="21.6" customHeight="1" x14ac:dyDescent="0.25">
      <c r="B2241" s="915">
        <f>INDEX('훈련비용 조정내역표'!$O$10:$O$60,MATCH(F2239,'훈련비용 조정내역표'!$B$10:$B$60,0),0)</f>
        <v>0</v>
      </c>
      <c r="C2241" s="917" t="str">
        <f>IF(B2241=D2241,"◯ 적합","◯ 변경")</f>
        <v>◯ 적합</v>
      </c>
      <c r="D2241" s="918">
        <f>INDEX('훈련비용 조정내역표'!$Y$10:$Y$60,MATCH(F2239,'훈련비용 조정내역표'!$B$10:$B$60,0),0)</f>
        <v>0</v>
      </c>
      <c r="E2241" s="915">
        <f>INDEX('훈련비용 조정내역표'!$N$10:$N$60,MATCH(F2239,'훈련비용 조정내역표'!$B$10:$B$60,0),0)</f>
        <v>0</v>
      </c>
      <c r="F2241" s="917" t="str">
        <f>IF(E2241=G2241,"◯ 적합","◯ 변경")</f>
        <v>◯ 적합</v>
      </c>
      <c r="G2241" s="921">
        <f>INDEX('훈련비용 조정내역표'!$X$10:$X$60,MATCH(F2239,'훈련비용 조정내역표'!$B$10:$B$60,0),0)</f>
        <v>0</v>
      </c>
      <c r="H2241" s="934" t="s">
        <v>36</v>
      </c>
      <c r="I2241" s="926"/>
      <c r="J2241" s="935">
        <f>J2242+J2243+J2244+J2245</f>
        <v>0</v>
      </c>
      <c r="K2241" s="935"/>
      <c r="L2241" s="926" t="s">
        <v>36</v>
      </c>
      <c r="M2241" s="926"/>
      <c r="N2241" s="935">
        <f>N2242+N2243+N2244+N2245</f>
        <v>0</v>
      </c>
      <c r="O2241" s="935"/>
      <c r="P2241" s="373"/>
      <c r="Q2241" s="373"/>
      <c r="R2241" s="373"/>
      <c r="T2241" s="382"/>
    </row>
    <row r="2242" spans="1:20" ht="21.6" customHeight="1" x14ac:dyDescent="0.25">
      <c r="A2242" s="371" t="str">
        <f>F2239&amp;"훈련비금액"</f>
        <v>44훈련비금액</v>
      </c>
      <c r="B2242" s="915"/>
      <c r="C2242" s="917"/>
      <c r="D2242" s="918"/>
      <c r="E2242" s="915"/>
      <c r="F2242" s="917"/>
      <c r="G2242" s="921"/>
      <c r="H2242" s="929" t="s">
        <v>263</v>
      </c>
      <c r="I2242" s="932"/>
      <c r="J2242" s="936">
        <f>E2276</f>
        <v>0</v>
      </c>
      <c r="K2242" s="936"/>
      <c r="L2242" s="932" t="s">
        <v>263</v>
      </c>
      <c r="M2242" s="932"/>
      <c r="N2242" s="936">
        <f>L2276</f>
        <v>0</v>
      </c>
      <c r="O2242" s="936"/>
      <c r="P2242" s="373"/>
      <c r="Q2242" s="373"/>
      <c r="R2242" s="373"/>
      <c r="T2242" s="382"/>
    </row>
    <row r="2243" spans="1:20" ht="21.6" customHeight="1" x14ac:dyDescent="0.25">
      <c r="A2243" s="371" t="str">
        <f>F2239&amp;"숙식비"</f>
        <v>44숙식비</v>
      </c>
      <c r="B2243" s="926" t="s">
        <v>236</v>
      </c>
      <c r="C2243" s="926"/>
      <c r="D2243" s="926"/>
      <c r="E2243" s="926" t="s">
        <v>237</v>
      </c>
      <c r="F2243" s="926"/>
      <c r="G2243" s="927"/>
      <c r="H2243" s="928" t="s">
        <v>342</v>
      </c>
      <c r="I2243" s="384" t="s">
        <v>244</v>
      </c>
      <c r="J2243" s="923">
        <f>E2277</f>
        <v>0</v>
      </c>
      <c r="K2243" s="923"/>
      <c r="L2243" s="931" t="s">
        <v>342</v>
      </c>
      <c r="M2243" s="384" t="s">
        <v>244</v>
      </c>
      <c r="N2243" s="914">
        <f>L2277</f>
        <v>0</v>
      </c>
      <c r="O2243" s="914"/>
      <c r="P2243" s="373"/>
      <c r="Q2243" s="373"/>
      <c r="R2243" s="373"/>
      <c r="T2243" s="382"/>
    </row>
    <row r="2244" spans="1:20" ht="21.6" customHeight="1" x14ac:dyDescent="0.25">
      <c r="A2244" s="371" t="str">
        <f>F2239&amp;"식비"</f>
        <v>44식비</v>
      </c>
      <c r="B2244" s="915">
        <f>INDEX('훈련비용 조정내역표'!$M$10:$M$60,MATCH(F2239,'훈련비용 조정내역표'!$B$10:$B$60,0),0)</f>
        <v>0</v>
      </c>
      <c r="C2244" s="917" t="str">
        <f>IF(B2244=D2244,"◯ 적합","◯ 변경")</f>
        <v>◯ 적합</v>
      </c>
      <c r="D2244" s="918">
        <f>INDEX('훈련비용 조정내역표'!$W$10:$W$60,MATCH(F2239,'훈련비용 조정내역표'!$B$10:$B$60,0),0)</f>
        <v>0</v>
      </c>
      <c r="E2244" s="920">
        <f>INDEX('훈련비용 조정내역표'!$J$10:$J$60,MATCH(F2239,'훈련비용 조정내역표'!$B$10:$B$60,0),0)</f>
        <v>0</v>
      </c>
      <c r="F2244" s="917" t="str">
        <f>IF(E2244=G2244,"◯ 적합","◯ 변경")</f>
        <v>◯ 적합</v>
      </c>
      <c r="G2244" s="921">
        <f>INDEX('훈련비용 조정내역표'!$K$10:$K$60,MATCH(F2239,'훈련비용 조정내역표'!$B$10:$B$60,0),0)</f>
        <v>0</v>
      </c>
      <c r="H2244" s="929"/>
      <c r="I2244" s="384" t="s">
        <v>199</v>
      </c>
      <c r="J2244" s="923">
        <f>E2278</f>
        <v>0</v>
      </c>
      <c r="K2244" s="923"/>
      <c r="L2244" s="932"/>
      <c r="M2244" s="384" t="s">
        <v>199</v>
      </c>
      <c r="N2244" s="914">
        <f>L2278</f>
        <v>0</v>
      </c>
      <c r="O2244" s="914"/>
      <c r="P2244" s="373"/>
      <c r="Q2244" s="373"/>
      <c r="R2244" s="373"/>
      <c r="T2244" s="382"/>
    </row>
    <row r="2245" spans="1:20" ht="21.6" customHeight="1" thickBot="1" x14ac:dyDescent="0.3">
      <c r="A2245" s="371" t="str">
        <f>F2239&amp;"수당 등"</f>
        <v>44수당 등</v>
      </c>
      <c r="B2245" s="916"/>
      <c r="C2245" s="917"/>
      <c r="D2245" s="919"/>
      <c r="E2245" s="916"/>
      <c r="F2245" s="917"/>
      <c r="G2245" s="922"/>
      <c r="H2245" s="930"/>
      <c r="I2245" s="385" t="s">
        <v>245</v>
      </c>
      <c r="J2245" s="924">
        <f>E2279</f>
        <v>0</v>
      </c>
      <c r="K2245" s="924"/>
      <c r="L2245" s="933"/>
      <c r="M2245" s="385" t="s">
        <v>245</v>
      </c>
      <c r="N2245" s="925">
        <f>L2279</f>
        <v>0</v>
      </c>
      <c r="O2245" s="925"/>
      <c r="P2245" s="373"/>
      <c r="Q2245" s="373"/>
      <c r="R2245" s="373"/>
      <c r="T2245" s="382"/>
    </row>
    <row r="2246" spans="1:20" ht="21.6" customHeight="1" thickTop="1" thickBot="1" x14ac:dyDescent="0.3">
      <c r="B2246" s="883" t="s">
        <v>238</v>
      </c>
      <c r="C2246" s="883"/>
      <c r="D2246" s="386">
        <f>INDEX('훈련비용 조정내역표'!$L$10:$L$60,MATCH(F2239,'훈련비용 조정내역표'!$B$10:$B$60,0),0)</f>
        <v>0</v>
      </c>
      <c r="E2246" s="883" t="s">
        <v>239</v>
      </c>
      <c r="F2246" s="883"/>
      <c r="G2246" s="387">
        <f>INDEX('훈련비용 조정내역표'!$V$10:$V$60,MATCH(F2239,'훈련비용 조정내역표'!$B$10:$B$60,0),0)</f>
        <v>0</v>
      </c>
      <c r="H2246" s="884" t="s">
        <v>240</v>
      </c>
      <c r="I2246" s="884"/>
      <c r="J2246" s="388" t="s">
        <v>241</v>
      </c>
      <c r="K2246" s="389"/>
      <c r="L2246" s="388" t="s">
        <v>242</v>
      </c>
      <c r="M2246" s="390"/>
      <c r="N2246" s="885"/>
      <c r="O2246" s="885"/>
      <c r="P2246" s="373"/>
      <c r="Q2246" s="373"/>
      <c r="R2246" s="373"/>
      <c r="T2246" s="382"/>
    </row>
    <row r="2247" spans="1:20" ht="21.6" customHeight="1" thickTop="1" x14ac:dyDescent="0.25">
      <c r="B2247" s="886" t="s">
        <v>174</v>
      </c>
      <c r="C2247" s="889" t="s">
        <v>175</v>
      </c>
      <c r="D2247" s="890"/>
      <c r="E2247" s="895" t="s">
        <v>251</v>
      </c>
      <c r="F2247" s="896"/>
      <c r="G2247" s="896"/>
      <c r="H2247" s="896"/>
      <c r="I2247" s="897" t="s">
        <v>252</v>
      </c>
      <c r="J2247" s="898"/>
      <c r="K2247" s="899"/>
      <c r="L2247" s="906" t="s">
        <v>253</v>
      </c>
      <c r="M2247" s="907"/>
      <c r="N2247" s="907"/>
      <c r="O2247" s="908"/>
      <c r="P2247" s="382"/>
    </row>
    <row r="2248" spans="1:20" ht="21.6" customHeight="1" x14ac:dyDescent="0.25">
      <c r="B2248" s="887"/>
      <c r="C2248" s="891"/>
      <c r="D2248" s="892"/>
      <c r="E2248" s="909" t="s">
        <v>176</v>
      </c>
      <c r="F2248" s="911" t="s">
        <v>177</v>
      </c>
      <c r="G2248" s="912"/>
      <c r="H2248" s="912"/>
      <c r="I2248" s="900"/>
      <c r="J2248" s="901"/>
      <c r="K2248" s="902"/>
      <c r="L2248" s="909" t="s">
        <v>176</v>
      </c>
      <c r="M2248" s="911" t="s">
        <v>177</v>
      </c>
      <c r="N2248" s="912"/>
      <c r="O2248" s="913"/>
      <c r="P2248" s="382"/>
    </row>
    <row r="2249" spans="1:20" ht="21.6" customHeight="1" x14ac:dyDescent="0.25">
      <c r="B2249" s="888"/>
      <c r="C2249" s="893"/>
      <c r="D2249" s="894"/>
      <c r="E2249" s="910"/>
      <c r="F2249" s="392" t="s">
        <v>134</v>
      </c>
      <c r="G2249" s="392" t="s">
        <v>195</v>
      </c>
      <c r="H2249" s="391" t="s">
        <v>136</v>
      </c>
      <c r="I2249" s="903"/>
      <c r="J2249" s="904"/>
      <c r="K2249" s="905"/>
      <c r="L2249" s="910"/>
      <c r="M2249" s="392" t="s">
        <v>134</v>
      </c>
      <c r="N2249" s="392" t="s">
        <v>195</v>
      </c>
      <c r="O2249" s="392" t="s">
        <v>136</v>
      </c>
      <c r="P2249" s="382"/>
    </row>
    <row r="2250" spans="1:20" ht="18.600000000000001" customHeight="1" x14ac:dyDescent="0.25">
      <c r="A2250" s="451" t="s">
        <v>114</v>
      </c>
      <c r="B2250" s="393" t="s">
        <v>114</v>
      </c>
      <c r="C2250" s="880" t="s">
        <v>180</v>
      </c>
      <c r="D2250" s="878"/>
      <c r="E2250" s="394">
        <f>F2250*G2250*H2250</f>
        <v>0</v>
      </c>
      <c r="F2250" s="395"/>
      <c r="G2250" s="395"/>
      <c r="H2250" s="394">
        <f>B2241</f>
        <v>0</v>
      </c>
      <c r="I2250" s="396">
        <f>L2250-E2250</f>
        <v>0</v>
      </c>
      <c r="J2250" s="397"/>
      <c r="K2250" s="398"/>
      <c r="L2250" s="394">
        <f>M2250*N2250*O2250</f>
        <v>0</v>
      </c>
      <c r="M2250" s="399"/>
      <c r="N2250" s="399"/>
      <c r="O2250" s="394">
        <f>D2241</f>
        <v>0</v>
      </c>
      <c r="P2250" s="382"/>
    </row>
    <row r="2251" spans="1:20" ht="18.600000000000001" customHeight="1" x14ac:dyDescent="0.25">
      <c r="A2251" s="451" t="s">
        <v>164</v>
      </c>
      <c r="B2251" s="881" t="s">
        <v>164</v>
      </c>
      <c r="C2251" s="876" t="s">
        <v>178</v>
      </c>
      <c r="D2251" s="877"/>
      <c r="E2251" s="400">
        <f>SUM(E2252:E2255)</f>
        <v>0</v>
      </c>
      <c r="F2251" s="401"/>
      <c r="G2251" s="402"/>
      <c r="H2251" s="402"/>
      <c r="I2251" s="396"/>
      <c r="J2251" s="403"/>
      <c r="K2251" s="404"/>
      <c r="L2251" s="400">
        <f>SUM(L2252:L2255)</f>
        <v>0</v>
      </c>
      <c r="M2251" s="401"/>
      <c r="N2251" s="402"/>
      <c r="O2251" s="402"/>
      <c r="P2251" s="382"/>
    </row>
    <row r="2252" spans="1:20" ht="18.600000000000001" customHeight="1" x14ac:dyDescent="0.25">
      <c r="A2252" s="451"/>
      <c r="B2252" s="881"/>
      <c r="C2252" s="874" t="s">
        <v>181</v>
      </c>
      <c r="D2252" s="882"/>
      <c r="E2252" s="394">
        <f t="shared" ref="E2252:E2255" si="816">F2252*G2252*H2252</f>
        <v>0</v>
      </c>
      <c r="F2252" s="395"/>
      <c r="G2252" s="395"/>
      <c r="H2252" s="394">
        <f>H2250</f>
        <v>0</v>
      </c>
      <c r="I2252" s="396">
        <f t="shared" ref="I2252:I2256" si="817">L2252-E2252</f>
        <v>0</v>
      </c>
      <c r="J2252" s="397"/>
      <c r="K2252" s="398"/>
      <c r="L2252" s="394">
        <f t="shared" ref="L2252:L2256" si="818">M2252*N2252*O2252</f>
        <v>0</v>
      </c>
      <c r="M2252" s="399"/>
      <c r="N2252" s="399"/>
      <c r="O2252" s="394">
        <f>O2250</f>
        <v>0</v>
      </c>
      <c r="P2252" s="382"/>
    </row>
    <row r="2253" spans="1:20" ht="18.600000000000001" customHeight="1" x14ac:dyDescent="0.25">
      <c r="A2253" s="451"/>
      <c r="B2253" s="881"/>
      <c r="C2253" s="874" t="s">
        <v>181</v>
      </c>
      <c r="D2253" s="882"/>
      <c r="E2253" s="394">
        <f t="shared" si="816"/>
        <v>0</v>
      </c>
      <c r="F2253" s="395"/>
      <c r="G2253" s="395"/>
      <c r="H2253" s="394">
        <f>H2250</f>
        <v>0</v>
      </c>
      <c r="I2253" s="396">
        <f t="shared" si="817"/>
        <v>0</v>
      </c>
      <c r="J2253" s="397"/>
      <c r="K2253" s="398"/>
      <c r="L2253" s="394">
        <f t="shared" si="818"/>
        <v>0</v>
      </c>
      <c r="M2253" s="399"/>
      <c r="N2253" s="399"/>
      <c r="O2253" s="394">
        <f>O2250</f>
        <v>0</v>
      </c>
      <c r="P2253" s="382"/>
    </row>
    <row r="2254" spans="1:20" ht="18.600000000000001" customHeight="1" x14ac:dyDescent="0.25">
      <c r="A2254" s="451"/>
      <c r="B2254" s="881"/>
      <c r="C2254" s="874" t="s">
        <v>182</v>
      </c>
      <c r="D2254" s="867"/>
      <c r="E2254" s="394">
        <f t="shared" si="816"/>
        <v>0</v>
      </c>
      <c r="F2254" s="395"/>
      <c r="G2254" s="395"/>
      <c r="H2254" s="394">
        <f>H2250</f>
        <v>0</v>
      </c>
      <c r="I2254" s="396">
        <f t="shared" si="817"/>
        <v>0</v>
      </c>
      <c r="J2254" s="397"/>
      <c r="K2254" s="398"/>
      <c r="L2254" s="394">
        <f t="shared" si="818"/>
        <v>0</v>
      </c>
      <c r="M2254" s="399"/>
      <c r="N2254" s="399"/>
      <c r="O2254" s="394">
        <f>O2250</f>
        <v>0</v>
      </c>
      <c r="P2254" s="382"/>
    </row>
    <row r="2255" spans="1:20" ht="18.600000000000001" customHeight="1" x14ac:dyDescent="0.25">
      <c r="A2255" s="451"/>
      <c r="B2255" s="881"/>
      <c r="C2255" s="874" t="s">
        <v>182</v>
      </c>
      <c r="D2255" s="867"/>
      <c r="E2255" s="394">
        <f t="shared" si="816"/>
        <v>0</v>
      </c>
      <c r="F2255" s="395"/>
      <c r="G2255" s="395"/>
      <c r="H2255" s="394">
        <f>H2250</f>
        <v>0</v>
      </c>
      <c r="I2255" s="396">
        <f t="shared" si="817"/>
        <v>0</v>
      </c>
      <c r="J2255" s="397"/>
      <c r="K2255" s="398"/>
      <c r="L2255" s="394">
        <f t="shared" si="818"/>
        <v>0</v>
      </c>
      <c r="M2255" s="399"/>
      <c r="N2255" s="399"/>
      <c r="O2255" s="394">
        <f>O2250</f>
        <v>0</v>
      </c>
      <c r="P2255" s="382"/>
    </row>
    <row r="2256" spans="1:20" ht="18.600000000000001" customHeight="1" x14ac:dyDescent="0.25">
      <c r="A2256" s="451" t="s">
        <v>165</v>
      </c>
      <c r="B2256" s="405" t="s">
        <v>165</v>
      </c>
      <c r="C2256" s="874" t="s">
        <v>183</v>
      </c>
      <c r="D2256" s="867"/>
      <c r="E2256" s="394">
        <f>F2256*G2256*H2256</f>
        <v>0</v>
      </c>
      <c r="F2256" s="395"/>
      <c r="G2256" s="395"/>
      <c r="H2256" s="394">
        <f>H2250</f>
        <v>0</v>
      </c>
      <c r="I2256" s="396">
        <f t="shared" si="817"/>
        <v>0</v>
      </c>
      <c r="J2256" s="397"/>
      <c r="K2256" s="398"/>
      <c r="L2256" s="394">
        <f t="shared" si="818"/>
        <v>0</v>
      </c>
      <c r="M2256" s="399"/>
      <c r="N2256" s="399"/>
      <c r="O2256" s="394">
        <f>O2250</f>
        <v>0</v>
      </c>
      <c r="P2256" s="382"/>
    </row>
    <row r="2257" spans="1:17" ht="18.600000000000001" customHeight="1" x14ac:dyDescent="0.25">
      <c r="A2257" s="451" t="s">
        <v>166</v>
      </c>
      <c r="B2257" s="875" t="s">
        <v>166</v>
      </c>
      <c r="C2257" s="876" t="s">
        <v>178</v>
      </c>
      <c r="D2257" s="877"/>
      <c r="E2257" s="400">
        <f>SUM(E2258:E2260)</f>
        <v>0</v>
      </c>
      <c r="F2257" s="401"/>
      <c r="G2257" s="402"/>
      <c r="H2257" s="402"/>
      <c r="I2257" s="406"/>
      <c r="J2257" s="403"/>
      <c r="K2257" s="404"/>
      <c r="L2257" s="400">
        <f>SUM(L2258:L2260)</f>
        <v>0</v>
      </c>
      <c r="M2257" s="401"/>
      <c r="N2257" s="402"/>
      <c r="O2257" s="402"/>
      <c r="P2257" s="382"/>
    </row>
    <row r="2258" spans="1:17" ht="18.600000000000001" customHeight="1" x14ac:dyDescent="0.25">
      <c r="A2258" s="451"/>
      <c r="B2258" s="879"/>
      <c r="C2258" s="866" t="s">
        <v>184</v>
      </c>
      <c r="D2258" s="867"/>
      <c r="E2258" s="394">
        <f>F2258*G2258*H2258</f>
        <v>0</v>
      </c>
      <c r="F2258" s="395"/>
      <c r="G2258" s="395"/>
      <c r="H2258" s="394">
        <f>H2250</f>
        <v>0</v>
      </c>
      <c r="I2258" s="396">
        <f t="shared" ref="I2258:I2261" si="819">L2258-E2258</f>
        <v>0</v>
      </c>
      <c r="J2258" s="397"/>
      <c r="K2258" s="398"/>
      <c r="L2258" s="394">
        <f t="shared" ref="L2258:L2261" si="820">M2258*N2258*O2258</f>
        <v>0</v>
      </c>
      <c r="M2258" s="399"/>
      <c r="N2258" s="399"/>
      <c r="O2258" s="394">
        <f>O2250</f>
        <v>0</v>
      </c>
      <c r="P2258" s="382"/>
    </row>
    <row r="2259" spans="1:17" ht="18.600000000000001" customHeight="1" x14ac:dyDescent="0.25">
      <c r="A2259" s="451"/>
      <c r="B2259" s="879"/>
      <c r="C2259" s="866" t="s">
        <v>185</v>
      </c>
      <c r="D2259" s="867"/>
      <c r="E2259" s="394">
        <f t="shared" ref="E2259:E2260" si="821">F2259*G2259*H2259</f>
        <v>0</v>
      </c>
      <c r="F2259" s="395"/>
      <c r="G2259" s="395"/>
      <c r="H2259" s="394">
        <f>H2250</f>
        <v>0</v>
      </c>
      <c r="I2259" s="396">
        <f t="shared" si="819"/>
        <v>0</v>
      </c>
      <c r="J2259" s="397"/>
      <c r="K2259" s="398"/>
      <c r="L2259" s="394">
        <f t="shared" si="820"/>
        <v>0</v>
      </c>
      <c r="M2259" s="399"/>
      <c r="N2259" s="399"/>
      <c r="O2259" s="394">
        <f>O2250</f>
        <v>0</v>
      </c>
      <c r="P2259" s="382"/>
    </row>
    <row r="2260" spans="1:17" ht="18.600000000000001" customHeight="1" x14ac:dyDescent="0.25">
      <c r="A2260" s="451"/>
      <c r="B2260" s="879"/>
      <c r="C2260" s="866" t="s">
        <v>179</v>
      </c>
      <c r="D2260" s="867"/>
      <c r="E2260" s="394">
        <f t="shared" si="821"/>
        <v>0</v>
      </c>
      <c r="F2260" s="395"/>
      <c r="G2260" s="395"/>
      <c r="H2260" s="394">
        <f>H2250</f>
        <v>0</v>
      </c>
      <c r="I2260" s="396">
        <f t="shared" si="819"/>
        <v>0</v>
      </c>
      <c r="J2260" s="397"/>
      <c r="K2260" s="398"/>
      <c r="L2260" s="394">
        <f t="shared" si="820"/>
        <v>0</v>
      </c>
      <c r="M2260" s="399"/>
      <c r="N2260" s="399"/>
      <c r="O2260" s="394">
        <f>O2250</f>
        <v>0</v>
      </c>
      <c r="P2260" s="382"/>
    </row>
    <row r="2261" spans="1:17" ht="18.600000000000001" customHeight="1" x14ac:dyDescent="0.25">
      <c r="A2261" s="451" t="s">
        <v>167</v>
      </c>
      <c r="B2261" s="407" t="s">
        <v>167</v>
      </c>
      <c r="C2261" s="874" t="s">
        <v>186</v>
      </c>
      <c r="D2261" s="867"/>
      <c r="E2261" s="394">
        <f>F2261*G2261*H2261</f>
        <v>0</v>
      </c>
      <c r="F2261" s="395"/>
      <c r="G2261" s="395"/>
      <c r="H2261" s="394">
        <f>H2250</f>
        <v>0</v>
      </c>
      <c r="I2261" s="396">
        <f t="shared" si="819"/>
        <v>0</v>
      </c>
      <c r="J2261" s="397"/>
      <c r="K2261" s="398"/>
      <c r="L2261" s="394">
        <f t="shared" si="820"/>
        <v>0</v>
      </c>
      <c r="M2261" s="399"/>
      <c r="N2261" s="399"/>
      <c r="O2261" s="394">
        <f>O2250</f>
        <v>0</v>
      </c>
      <c r="P2261" s="382"/>
    </row>
    <row r="2262" spans="1:17" ht="18.600000000000001" customHeight="1" x14ac:dyDescent="0.25">
      <c r="A2262" s="451" t="s">
        <v>168</v>
      </c>
      <c r="B2262" s="875" t="s">
        <v>168</v>
      </c>
      <c r="C2262" s="876" t="s">
        <v>178</v>
      </c>
      <c r="D2262" s="877"/>
      <c r="E2262" s="400">
        <f>SUM(E2263:E2265)</f>
        <v>0</v>
      </c>
      <c r="F2262" s="401"/>
      <c r="G2262" s="402"/>
      <c r="H2262" s="402"/>
      <c r="I2262" s="406"/>
      <c r="J2262" s="403"/>
      <c r="K2262" s="404"/>
      <c r="L2262" s="400">
        <f>SUM(L2263:L2265)</f>
        <v>0</v>
      </c>
      <c r="M2262" s="401"/>
      <c r="N2262" s="402"/>
      <c r="O2262" s="402"/>
      <c r="P2262" s="382"/>
    </row>
    <row r="2263" spans="1:17" ht="18.600000000000001" customHeight="1" x14ac:dyDescent="0.25">
      <c r="A2263" s="451"/>
      <c r="B2263" s="875"/>
      <c r="C2263" s="866" t="s">
        <v>187</v>
      </c>
      <c r="D2263" s="867"/>
      <c r="E2263" s="394">
        <f t="shared" ref="E2263:E2265" si="822">F2263*G2263*H2263</f>
        <v>0</v>
      </c>
      <c r="F2263" s="395"/>
      <c r="G2263" s="395"/>
      <c r="H2263" s="394">
        <f>H2250</f>
        <v>0</v>
      </c>
      <c r="I2263" s="396">
        <f t="shared" ref="I2263:I2266" si="823">L2263-E2263</f>
        <v>0</v>
      </c>
      <c r="J2263" s="397"/>
      <c r="K2263" s="398"/>
      <c r="L2263" s="394">
        <f t="shared" ref="L2263:L2266" si="824">M2263*N2263*O2263</f>
        <v>0</v>
      </c>
      <c r="M2263" s="399"/>
      <c r="N2263" s="399"/>
      <c r="O2263" s="394">
        <f>O2250</f>
        <v>0</v>
      </c>
      <c r="P2263" s="382"/>
    </row>
    <row r="2264" spans="1:17" ht="18.600000000000001" customHeight="1" x14ac:dyDescent="0.25">
      <c r="A2264" s="451"/>
      <c r="B2264" s="875"/>
      <c r="C2264" s="866" t="s">
        <v>188</v>
      </c>
      <c r="D2264" s="867"/>
      <c r="E2264" s="394">
        <f t="shared" si="822"/>
        <v>0</v>
      </c>
      <c r="F2264" s="395"/>
      <c r="G2264" s="395"/>
      <c r="H2264" s="394">
        <f>H2250</f>
        <v>0</v>
      </c>
      <c r="I2264" s="396">
        <f t="shared" si="823"/>
        <v>0</v>
      </c>
      <c r="J2264" s="397"/>
      <c r="K2264" s="398"/>
      <c r="L2264" s="394">
        <f t="shared" si="824"/>
        <v>0</v>
      </c>
      <c r="M2264" s="399"/>
      <c r="N2264" s="399"/>
      <c r="O2264" s="394">
        <f>O2250</f>
        <v>0</v>
      </c>
      <c r="P2264" s="382"/>
    </row>
    <row r="2265" spans="1:17" ht="18.600000000000001" customHeight="1" x14ac:dyDescent="0.25">
      <c r="A2265" s="451"/>
      <c r="B2265" s="875"/>
      <c r="C2265" s="866" t="s">
        <v>179</v>
      </c>
      <c r="D2265" s="867"/>
      <c r="E2265" s="394">
        <f t="shared" si="822"/>
        <v>0</v>
      </c>
      <c r="F2265" s="395"/>
      <c r="G2265" s="395"/>
      <c r="H2265" s="394">
        <f>H2250</f>
        <v>0</v>
      </c>
      <c r="I2265" s="396">
        <f t="shared" si="823"/>
        <v>0</v>
      </c>
      <c r="J2265" s="397"/>
      <c r="K2265" s="398"/>
      <c r="L2265" s="394">
        <f t="shared" si="824"/>
        <v>0</v>
      </c>
      <c r="M2265" s="399"/>
      <c r="N2265" s="399"/>
      <c r="O2265" s="394">
        <f>O2250</f>
        <v>0</v>
      </c>
      <c r="P2265" s="382"/>
    </row>
    <row r="2266" spans="1:17" ht="18.600000000000001" customHeight="1" x14ac:dyDescent="0.25">
      <c r="A2266" s="451" t="s">
        <v>169</v>
      </c>
      <c r="B2266" s="405" t="s">
        <v>169</v>
      </c>
      <c r="C2266" s="874" t="s">
        <v>189</v>
      </c>
      <c r="D2266" s="867"/>
      <c r="E2266" s="394">
        <f>F2266*G2266*H2266</f>
        <v>0</v>
      </c>
      <c r="F2266" s="395"/>
      <c r="G2266" s="395"/>
      <c r="H2266" s="394">
        <f>H2250</f>
        <v>0</v>
      </c>
      <c r="I2266" s="396">
        <f t="shared" si="823"/>
        <v>0</v>
      </c>
      <c r="J2266" s="397"/>
      <c r="K2266" s="398"/>
      <c r="L2266" s="394">
        <f t="shared" si="824"/>
        <v>0</v>
      </c>
      <c r="M2266" s="399"/>
      <c r="N2266" s="399"/>
      <c r="O2266" s="394">
        <f>O2250</f>
        <v>0</v>
      </c>
      <c r="P2266" s="382"/>
    </row>
    <row r="2267" spans="1:17" ht="18.600000000000001" customHeight="1" x14ac:dyDescent="0.25">
      <c r="A2267" s="451" t="s">
        <v>170</v>
      </c>
      <c r="B2267" s="875" t="s">
        <v>170</v>
      </c>
      <c r="C2267" s="876" t="s">
        <v>178</v>
      </c>
      <c r="D2267" s="877"/>
      <c r="E2267" s="400">
        <f>SUM(E2268:E2269)</f>
        <v>0</v>
      </c>
      <c r="F2267" s="401"/>
      <c r="G2267" s="402"/>
      <c r="H2267" s="402"/>
      <c r="I2267" s="406"/>
      <c r="J2267" s="403"/>
      <c r="K2267" s="404"/>
      <c r="L2267" s="400">
        <f>SUM(L2268:L2269)</f>
        <v>0</v>
      </c>
      <c r="M2267" s="401"/>
      <c r="N2267" s="402"/>
      <c r="O2267" s="402"/>
      <c r="P2267" s="382"/>
    </row>
    <row r="2268" spans="1:17" ht="18.600000000000001" customHeight="1" x14ac:dyDescent="0.25">
      <c r="A2268" s="451"/>
      <c r="B2268" s="878"/>
      <c r="C2268" s="874" t="s">
        <v>170</v>
      </c>
      <c r="D2268" s="867"/>
      <c r="E2268" s="394">
        <f t="shared" ref="E2268" si="825">F2268*G2268*H2268</f>
        <v>0</v>
      </c>
      <c r="F2268" s="395"/>
      <c r="G2268" s="395"/>
      <c r="H2268" s="394">
        <f>H2250</f>
        <v>0</v>
      </c>
      <c r="I2268" s="396">
        <f t="shared" ref="I2268:I2270" si="826">L2268-E2268</f>
        <v>0</v>
      </c>
      <c r="J2268" s="397"/>
      <c r="K2268" s="398"/>
      <c r="L2268" s="394">
        <f t="shared" ref="L2268:L2270" si="827">M2268*N2268*O2268</f>
        <v>0</v>
      </c>
      <c r="M2268" s="399"/>
      <c r="N2268" s="399"/>
      <c r="O2268" s="394">
        <f>O2250</f>
        <v>0</v>
      </c>
      <c r="P2268" s="382"/>
    </row>
    <row r="2269" spans="1:17" ht="18.600000000000001" customHeight="1" x14ac:dyDescent="0.25">
      <c r="A2269" s="451"/>
      <c r="B2269" s="878"/>
      <c r="C2269" s="874" t="s">
        <v>190</v>
      </c>
      <c r="D2269" s="867"/>
      <c r="E2269" s="394">
        <f>F2269*G2269*H2269</f>
        <v>0</v>
      </c>
      <c r="F2269" s="395"/>
      <c r="G2269" s="395"/>
      <c r="H2269" s="394">
        <f>H2250</f>
        <v>0</v>
      </c>
      <c r="I2269" s="396">
        <f t="shared" si="826"/>
        <v>0</v>
      </c>
      <c r="J2269" s="397"/>
      <c r="K2269" s="398"/>
      <c r="L2269" s="394">
        <f t="shared" si="827"/>
        <v>0</v>
      </c>
      <c r="M2269" s="399"/>
      <c r="N2269" s="399"/>
      <c r="O2269" s="394">
        <f>O2250</f>
        <v>0</v>
      </c>
      <c r="P2269" s="382"/>
    </row>
    <row r="2270" spans="1:17" ht="18.600000000000001" customHeight="1" x14ac:dyDescent="0.25">
      <c r="A2270" s="451" t="s">
        <v>171</v>
      </c>
      <c r="B2270" s="405" t="s">
        <v>171</v>
      </c>
      <c r="C2270" s="874" t="s">
        <v>191</v>
      </c>
      <c r="D2270" s="867"/>
      <c r="E2270" s="394">
        <f>F2270*G2270*H2270</f>
        <v>0</v>
      </c>
      <c r="F2270" s="395"/>
      <c r="G2270" s="395"/>
      <c r="H2270" s="394">
        <f>H2250</f>
        <v>0</v>
      </c>
      <c r="I2270" s="396">
        <f t="shared" si="826"/>
        <v>0</v>
      </c>
      <c r="J2270" s="397"/>
      <c r="K2270" s="398"/>
      <c r="L2270" s="394">
        <f t="shared" si="827"/>
        <v>0</v>
      </c>
      <c r="M2270" s="399"/>
      <c r="N2270" s="399"/>
      <c r="O2270" s="394">
        <f>O2250</f>
        <v>0</v>
      </c>
      <c r="P2270" s="382"/>
      <c r="Q2270" s="371" t="s">
        <v>256</v>
      </c>
    </row>
    <row r="2271" spans="1:17" ht="18.600000000000001" customHeight="1" x14ac:dyDescent="0.25">
      <c r="A2271" s="451" t="s">
        <v>172</v>
      </c>
      <c r="B2271" s="875" t="s">
        <v>172</v>
      </c>
      <c r="C2271" s="876" t="s">
        <v>178</v>
      </c>
      <c r="D2271" s="877"/>
      <c r="E2271" s="400">
        <f>SUM(E2272:E2274)</f>
        <v>0</v>
      </c>
      <c r="F2271" s="401"/>
      <c r="G2271" s="402"/>
      <c r="H2271" s="402"/>
      <c r="I2271" s="406"/>
      <c r="J2271" s="403"/>
      <c r="K2271" s="404"/>
      <c r="L2271" s="400">
        <f>SUM(L2272:L2274)</f>
        <v>0</v>
      </c>
      <c r="M2271" s="401"/>
      <c r="N2271" s="402"/>
      <c r="O2271" s="402"/>
      <c r="P2271" s="382"/>
    </row>
    <row r="2272" spans="1:17" ht="18.600000000000001" customHeight="1" x14ac:dyDescent="0.25">
      <c r="A2272" s="451"/>
      <c r="B2272" s="875"/>
      <c r="C2272" s="866" t="s">
        <v>192</v>
      </c>
      <c r="D2272" s="867"/>
      <c r="E2272" s="394">
        <f t="shared" ref="E2272:E2274" si="828">F2272*G2272*H2272</f>
        <v>0</v>
      </c>
      <c r="F2272" s="395"/>
      <c r="G2272" s="395"/>
      <c r="H2272" s="394">
        <f>H2250</f>
        <v>0</v>
      </c>
      <c r="I2272" s="396">
        <f t="shared" ref="I2272:I2275" si="829">L2272-E2272</f>
        <v>0</v>
      </c>
      <c r="J2272" s="397"/>
      <c r="K2272" s="398"/>
      <c r="L2272" s="394">
        <f t="shared" ref="L2272:L2275" si="830">M2272*N2272*O2272</f>
        <v>0</v>
      </c>
      <c r="M2272" s="399"/>
      <c r="N2272" s="399"/>
      <c r="O2272" s="394">
        <f>O2250</f>
        <v>0</v>
      </c>
      <c r="P2272" s="382"/>
    </row>
    <row r="2273" spans="1:18" ht="18.600000000000001" customHeight="1" x14ac:dyDescent="0.25">
      <c r="A2273" s="451"/>
      <c r="B2273" s="875"/>
      <c r="C2273" s="866" t="s">
        <v>193</v>
      </c>
      <c r="D2273" s="867"/>
      <c r="E2273" s="394">
        <f t="shared" si="828"/>
        <v>0</v>
      </c>
      <c r="F2273" s="395"/>
      <c r="G2273" s="395"/>
      <c r="H2273" s="394">
        <f>H2250</f>
        <v>0</v>
      </c>
      <c r="I2273" s="396">
        <f t="shared" si="829"/>
        <v>0</v>
      </c>
      <c r="J2273" s="397"/>
      <c r="K2273" s="398"/>
      <c r="L2273" s="394">
        <f t="shared" si="830"/>
        <v>0</v>
      </c>
      <c r="M2273" s="399"/>
      <c r="N2273" s="399"/>
      <c r="O2273" s="394">
        <f>O2250</f>
        <v>0</v>
      </c>
      <c r="P2273" s="382"/>
    </row>
    <row r="2274" spans="1:18" ht="18.600000000000001" customHeight="1" x14ac:dyDescent="0.25">
      <c r="A2274" s="451"/>
      <c r="B2274" s="875"/>
      <c r="C2274" s="866" t="s">
        <v>179</v>
      </c>
      <c r="D2274" s="867"/>
      <c r="E2274" s="394">
        <f t="shared" si="828"/>
        <v>0</v>
      </c>
      <c r="F2274" s="395"/>
      <c r="G2274" s="395"/>
      <c r="H2274" s="394">
        <f>H2250</f>
        <v>0</v>
      </c>
      <c r="I2274" s="396">
        <f t="shared" si="829"/>
        <v>0</v>
      </c>
      <c r="J2274" s="397"/>
      <c r="K2274" s="398"/>
      <c r="L2274" s="394">
        <f t="shared" si="830"/>
        <v>0</v>
      </c>
      <c r="M2274" s="399"/>
      <c r="N2274" s="399"/>
      <c r="O2274" s="394">
        <f>O2250</f>
        <v>0</v>
      </c>
      <c r="P2274" s="382"/>
    </row>
    <row r="2275" spans="1:18" ht="18.600000000000001" customHeight="1" x14ac:dyDescent="0.25">
      <c r="A2275" s="451" t="s">
        <v>173</v>
      </c>
      <c r="B2275" s="405" t="s">
        <v>173</v>
      </c>
      <c r="C2275" s="866" t="s">
        <v>194</v>
      </c>
      <c r="D2275" s="867"/>
      <c r="E2275" s="394">
        <f>F2275*G2275*H2275</f>
        <v>0</v>
      </c>
      <c r="F2275" s="395"/>
      <c r="G2275" s="395"/>
      <c r="H2275" s="394">
        <f>H2250</f>
        <v>0</v>
      </c>
      <c r="I2275" s="396">
        <f t="shared" si="829"/>
        <v>0</v>
      </c>
      <c r="J2275" s="397"/>
      <c r="K2275" s="398"/>
      <c r="L2275" s="394">
        <f t="shared" si="830"/>
        <v>0</v>
      </c>
      <c r="M2275" s="399"/>
      <c r="N2275" s="399"/>
      <c r="O2275" s="394">
        <f>O2250</f>
        <v>0</v>
      </c>
      <c r="P2275" s="382"/>
    </row>
    <row r="2276" spans="1:18" s="415" customFormat="1" ht="18.600000000000001" customHeight="1" x14ac:dyDescent="0.25">
      <c r="B2276" s="868" t="s">
        <v>196</v>
      </c>
      <c r="C2276" s="869"/>
      <c r="D2276" s="870"/>
      <c r="E2276" s="408">
        <f>SUM(E2250,E2251,E2256,E2257,E2261,E2262,E2266,E2267,E2270,E2271,E2275)</f>
        <v>0</v>
      </c>
      <c r="F2276" s="401"/>
      <c r="G2276" s="409"/>
      <c r="H2276" s="410"/>
      <c r="I2276" s="411"/>
      <c r="J2276" s="412"/>
      <c r="K2276" s="413"/>
      <c r="L2276" s="408">
        <f>SUM(L2250,L2251,L2256,L2257,L2261,L2262,L2266,L2267,L2270,L2271,L2275)</f>
        <v>0</v>
      </c>
      <c r="M2276" s="401"/>
      <c r="N2276" s="409"/>
      <c r="O2276" s="410"/>
      <c r="P2276" s="414"/>
    </row>
    <row r="2277" spans="1:18" ht="16.8" customHeight="1" outlineLevel="1" x14ac:dyDescent="0.25">
      <c r="B2277" s="871" t="s">
        <v>264</v>
      </c>
      <c r="C2277" s="872" t="s">
        <v>201</v>
      </c>
      <c r="D2277" s="873"/>
      <c r="E2277" s="416">
        <f t="shared" ref="E2277" si="831">F2277*G2277*H2277</f>
        <v>0</v>
      </c>
      <c r="F2277" s="417"/>
      <c r="G2277" s="417"/>
      <c r="H2277" s="394">
        <f>H2250</f>
        <v>0</v>
      </c>
      <c r="I2277" s="396">
        <f t="shared" ref="I2277:I2279" si="832">L2277-E2277</f>
        <v>0</v>
      </c>
      <c r="J2277" s="397"/>
      <c r="K2277" s="398"/>
      <c r="L2277" s="394">
        <f t="shared" ref="L2277:L2279" si="833">M2277*N2277*O2277</f>
        <v>0</v>
      </c>
      <c r="M2277" s="399"/>
      <c r="N2277" s="399"/>
      <c r="O2277" s="394">
        <f>O2250</f>
        <v>0</v>
      </c>
      <c r="P2277" s="382"/>
    </row>
    <row r="2278" spans="1:18" ht="16.8" customHeight="1" outlineLevel="1" x14ac:dyDescent="0.25">
      <c r="B2278" s="871"/>
      <c r="C2278" s="872" t="s">
        <v>200</v>
      </c>
      <c r="D2278" s="873"/>
      <c r="E2278" s="416">
        <f>F2278*G2278*H2278</f>
        <v>0</v>
      </c>
      <c r="F2278" s="417">
        <v>5000</v>
      </c>
      <c r="G2278" s="417">
        <f>20*2</f>
        <v>40</v>
      </c>
      <c r="H2278" s="394">
        <f>H2250</f>
        <v>0</v>
      </c>
      <c r="I2278" s="396">
        <f t="shared" si="832"/>
        <v>0</v>
      </c>
      <c r="J2278" s="397"/>
      <c r="K2278" s="398"/>
      <c r="L2278" s="394">
        <f t="shared" si="833"/>
        <v>0</v>
      </c>
      <c r="M2278" s="399"/>
      <c r="N2278" s="399"/>
      <c r="O2278" s="394">
        <f>O2250</f>
        <v>0</v>
      </c>
      <c r="P2278" s="382"/>
    </row>
    <row r="2279" spans="1:18" ht="16.8" customHeight="1" outlineLevel="1" x14ac:dyDescent="0.25">
      <c r="B2279" s="871"/>
      <c r="C2279" s="872" t="s">
        <v>197</v>
      </c>
      <c r="D2279" s="873"/>
      <c r="E2279" s="416">
        <f t="shared" ref="E2279" si="834">F2279*G2279*H2279</f>
        <v>0</v>
      </c>
      <c r="F2279" s="417"/>
      <c r="G2279" s="417"/>
      <c r="H2279" s="394">
        <f>H2250</f>
        <v>0</v>
      </c>
      <c r="I2279" s="396">
        <f t="shared" si="832"/>
        <v>0</v>
      </c>
      <c r="J2279" s="397"/>
      <c r="K2279" s="398"/>
      <c r="L2279" s="394">
        <f t="shared" si="833"/>
        <v>0</v>
      </c>
      <c r="M2279" s="399"/>
      <c r="N2279" s="399"/>
      <c r="O2279" s="394">
        <f>O2250</f>
        <v>0</v>
      </c>
      <c r="P2279" s="382"/>
    </row>
    <row r="2280" spans="1:18" s="415" customFormat="1" ht="18.600000000000001" customHeight="1" outlineLevel="1" thickBot="1" x14ac:dyDescent="0.3">
      <c r="B2280" s="860" t="s">
        <v>265</v>
      </c>
      <c r="C2280" s="861"/>
      <c r="D2280" s="862"/>
      <c r="E2280" s="418">
        <f>SUM(E2277:E2279)</f>
        <v>0</v>
      </c>
      <c r="F2280" s="419"/>
      <c r="G2280" s="420"/>
      <c r="H2280" s="421"/>
      <c r="I2280" s="422"/>
      <c r="J2280" s="423"/>
      <c r="K2280" s="424"/>
      <c r="L2280" s="418">
        <f>SUM(L2277:L2279)</f>
        <v>0</v>
      </c>
      <c r="M2280" s="419"/>
      <c r="N2280" s="420"/>
      <c r="O2280" s="421"/>
      <c r="P2280" s="414"/>
    </row>
    <row r="2281" spans="1:18" ht="21" customHeight="1" thickBot="1" x14ac:dyDescent="0.3">
      <c r="B2281" s="863" t="s">
        <v>254</v>
      </c>
      <c r="C2281" s="864"/>
      <c r="D2281" s="865" t="s">
        <v>255</v>
      </c>
      <c r="E2281" s="857"/>
      <c r="F2281" s="857" t="s">
        <v>257</v>
      </c>
      <c r="G2281" s="857"/>
      <c r="H2281" s="857" t="s">
        <v>258</v>
      </c>
      <c r="I2281" s="857"/>
      <c r="J2281" s="857" t="s">
        <v>259</v>
      </c>
      <c r="K2281" s="857"/>
      <c r="L2281" s="858" t="s">
        <v>260</v>
      </c>
      <c r="M2281" s="858"/>
      <c r="N2281" s="858" t="s">
        <v>261</v>
      </c>
      <c r="O2281" s="859"/>
      <c r="P2281" s="382"/>
    </row>
    <row r="2282" spans="1:18" outlineLevel="1" x14ac:dyDescent="0.25">
      <c r="B2282" s="303" t="s">
        <v>266</v>
      </c>
      <c r="E2282" s="425">
        <f>(E2276-E2275)*0.05</f>
        <v>0</v>
      </c>
      <c r="F2282" s="303"/>
      <c r="G2282" s="303"/>
      <c r="H2282" s="426"/>
      <c r="L2282" s="425">
        <f>(L2276-L2275)*0.05</f>
        <v>0</v>
      </c>
      <c r="P2282" s="382"/>
    </row>
    <row r="2283" spans="1:18" outlineLevel="1" x14ac:dyDescent="0.25">
      <c r="B2283" s="303"/>
      <c r="E2283" s="427" t="str">
        <f>IF(E2275&lt;=E2282,"O.K","Review")</f>
        <v>O.K</v>
      </c>
      <c r="F2283" s="303"/>
      <c r="G2283" s="303"/>
      <c r="L2283" s="427" t="str">
        <f>IF(L2275&lt;=L2282,"O.K","Review")</f>
        <v>O.K</v>
      </c>
      <c r="P2283" s="382"/>
    </row>
    <row r="2284" spans="1:18" x14ac:dyDescent="0.25">
      <c r="B2284" s="303"/>
      <c r="E2284" s="427"/>
      <c r="F2284" s="303"/>
      <c r="G2284" s="303"/>
      <c r="L2284" s="427"/>
      <c r="P2284" s="382"/>
    </row>
    <row r="2285" spans="1:18" s="428" customFormat="1" ht="25.5" customHeight="1" outlineLevel="1" x14ac:dyDescent="0.25">
      <c r="B2285" s="429" t="str">
        <f>정부지원금!$B$29</f>
        <v>성명 :                  (서명)</v>
      </c>
      <c r="C2285" s="429"/>
      <c r="E2285" s="429" t="str">
        <f>정부지원금!$E$29</f>
        <v>성명 :                  (서명)</v>
      </c>
      <c r="F2285" s="430"/>
      <c r="H2285" s="429" t="str">
        <f>정부지원금!$G$29</f>
        <v>성명 :                  (서명)</v>
      </c>
      <c r="K2285" s="430" t="str">
        <f>정부지원금!$I$29</f>
        <v>성명 :                  (서명)</v>
      </c>
      <c r="N2285" s="430" t="str">
        <f>정부지원금!$K$29</f>
        <v>성명 :                  (서명)</v>
      </c>
      <c r="P2285" s="382"/>
    </row>
    <row r="2286" spans="1:18" s="428" customFormat="1" ht="25.5" customHeight="1" outlineLevel="1" x14ac:dyDescent="0.25">
      <c r="B2286" s="429" t="str">
        <f>정부지원금!$B$30</f>
        <v>성명 :                  (서명)</v>
      </c>
      <c r="C2286" s="429"/>
      <c r="E2286" s="429" t="str">
        <f>정부지원금!$E$30</f>
        <v>성명 :                  (서명)</v>
      </c>
      <c r="F2286" s="430"/>
      <c r="H2286" s="429" t="str">
        <f>정부지원금!$G$30</f>
        <v>성명 :                  (서명)</v>
      </c>
      <c r="K2286" s="430" t="str">
        <f>정부지원금!$I$30</f>
        <v>성명 :                  (서명)</v>
      </c>
      <c r="N2286" s="430" t="str">
        <f>정부지원금!$K$30</f>
        <v>성명 :                  (서명)</v>
      </c>
      <c r="P2286" s="382"/>
    </row>
    <row r="2288" spans="1:18" ht="43.5" customHeight="1" x14ac:dyDescent="0.25">
      <c r="B2288" s="372" t="s">
        <v>262</v>
      </c>
      <c r="C2288" s="373"/>
      <c r="D2288" s="373"/>
      <c r="E2288" s="373"/>
      <c r="F2288" s="373"/>
      <c r="G2288" s="373"/>
      <c r="H2288" s="373"/>
      <c r="I2288" s="373"/>
      <c r="J2288" s="373"/>
      <c r="K2288" s="373"/>
      <c r="L2288" s="373"/>
      <c r="M2288" s="373"/>
      <c r="N2288" s="373"/>
      <c r="O2288" s="373"/>
      <c r="P2288" s="373"/>
      <c r="Q2288" s="373"/>
      <c r="R2288" s="373"/>
    </row>
    <row r="2289" spans="1:20" ht="21.6" customHeight="1" x14ac:dyDescent="0.25">
      <c r="B2289" s="942" t="str">
        <f>INDEX('훈련비용 조정내역표'!$C$10:$C$60,MATCH(F2291,'훈련비용 조정내역표'!$B$10:$B$60,0),0)</f>
        <v>승인</v>
      </c>
      <c r="C2289" s="942"/>
      <c r="D2289" s="374"/>
      <c r="E2289" s="375"/>
      <c r="F2289" s="375"/>
      <c r="G2289" s="376"/>
      <c r="H2289" s="383" t="s">
        <v>247</v>
      </c>
      <c r="I2289" s="378">
        <f>INDEX('훈련비용 조정내역표'!$G$10:$G$60,MATCH(F2291,'훈련비용 조정내역표'!$B$10:$B$60,0),0)</f>
        <v>0</v>
      </c>
      <c r="J2289" s="383" t="s">
        <v>248</v>
      </c>
      <c r="K2289" s="605">
        <f>INT(IFERROR($J2294/($B2293*$E2293*$B2296),))</f>
        <v>0</v>
      </c>
      <c r="L2289" s="435" t="e">
        <f>K2289/$I2289</f>
        <v>#DIV/0!</v>
      </c>
      <c r="M2289" s="436" t="s">
        <v>249</v>
      </c>
      <c r="N2289" s="605">
        <f>INT(IFERROR($N2294/($D2293*$G2293*$D2296),))</f>
        <v>0</v>
      </c>
      <c r="O2289" s="435" t="e">
        <f>N2289/$I2289</f>
        <v>#DIV/0!</v>
      </c>
      <c r="P2289" s="373"/>
      <c r="Q2289" s="373"/>
      <c r="R2289" s="373"/>
    </row>
    <row r="2290" spans="1:20" ht="21.6" customHeight="1" x14ac:dyDescent="0.25">
      <c r="B2290" s="379" t="s">
        <v>229</v>
      </c>
      <c r="C2290" s="881" t="s">
        <v>230</v>
      </c>
      <c r="D2290" s="881"/>
      <c r="E2290" s="881"/>
      <c r="F2290" s="377" t="s">
        <v>231</v>
      </c>
      <c r="G2290" s="380" t="s">
        <v>233</v>
      </c>
      <c r="H2290" s="943" t="s">
        <v>250</v>
      </c>
      <c r="I2290" s="944"/>
      <c r="J2290" s="944"/>
      <c r="K2290" s="944"/>
      <c r="L2290" s="944"/>
      <c r="M2290" s="944"/>
      <c r="N2290" s="944"/>
      <c r="O2290" s="945"/>
      <c r="P2290" s="373"/>
      <c r="Q2290" s="373"/>
      <c r="R2290" s="373"/>
    </row>
    <row r="2291" spans="1:20" ht="21.6" customHeight="1" thickBot="1" x14ac:dyDescent="0.3">
      <c r="B2291" s="636" t="str">
        <f>일반사항!$E$6</f>
        <v>부산</v>
      </c>
      <c r="C2291" s="937">
        <f>일반사항!$E$7</f>
        <v>0</v>
      </c>
      <c r="D2291" s="937"/>
      <c r="E2291" s="937"/>
      <c r="F2291" s="665">
        <f>'훈련비용 조정내역표'!$B$54</f>
        <v>45</v>
      </c>
      <c r="G2291" s="381">
        <f>INDEX('훈련비용 조정내역표'!$H$10:$H$60,MATCH(F2291,'훈련비용 조정내역표'!$B$10:$B$60,0),0)</f>
        <v>0</v>
      </c>
      <c r="H2291" s="937">
        <f>INDEX('훈련비용 조정내역표'!$D$10:$D$60,MATCH(F2291,'훈련비용 조정내역표'!$B$10:$B$60,0),0)</f>
        <v>0</v>
      </c>
      <c r="I2291" s="937"/>
      <c r="J2291" s="937"/>
      <c r="K2291" s="937"/>
      <c r="L2291" s="434" t="str">
        <f>IF(E2293=G2293,"◯ 적합","◯ 변경")</f>
        <v>◯ 적합</v>
      </c>
      <c r="M2291" s="938">
        <f>INDEX('훈련비용 조정내역표'!$E$10:$E$60,MATCH(F2291,'훈련비용 조정내역표'!$B$10:$B$60,0),0)</f>
        <v>0</v>
      </c>
      <c r="N2291" s="938"/>
      <c r="O2291" s="938"/>
      <c r="P2291" s="373"/>
      <c r="Q2291" s="373"/>
      <c r="R2291" s="373"/>
    </row>
    <row r="2292" spans="1:20" ht="21.6" customHeight="1" thickTop="1" x14ac:dyDescent="0.25">
      <c r="B2292" s="939" t="s">
        <v>106</v>
      </c>
      <c r="C2292" s="939"/>
      <c r="D2292" s="939"/>
      <c r="E2292" s="939" t="s">
        <v>163</v>
      </c>
      <c r="F2292" s="939"/>
      <c r="G2292" s="940"/>
      <c r="H2292" s="941" t="s">
        <v>243</v>
      </c>
      <c r="I2292" s="939"/>
      <c r="J2292" s="939"/>
      <c r="K2292" s="939"/>
      <c r="L2292" s="939" t="s">
        <v>246</v>
      </c>
      <c r="M2292" s="939"/>
      <c r="N2292" s="939"/>
      <c r="O2292" s="939"/>
      <c r="P2292" s="373"/>
      <c r="Q2292" s="373"/>
      <c r="R2292" s="373"/>
      <c r="T2292" s="382"/>
    </row>
    <row r="2293" spans="1:20" ht="21.6" customHeight="1" x14ac:dyDescent="0.25">
      <c r="B2293" s="915">
        <f>INDEX('훈련비용 조정내역표'!$O$10:$O$60,MATCH(F2291,'훈련비용 조정내역표'!$B$10:$B$60,0),0)</f>
        <v>0</v>
      </c>
      <c r="C2293" s="917" t="str">
        <f>IF(B2293=D2293,"◯ 적합","◯ 변경")</f>
        <v>◯ 적합</v>
      </c>
      <c r="D2293" s="918">
        <f>INDEX('훈련비용 조정내역표'!$Y$10:$Y$60,MATCH(F2291,'훈련비용 조정내역표'!$B$10:$B$60,0),0)</f>
        <v>0</v>
      </c>
      <c r="E2293" s="915">
        <f>INDEX('훈련비용 조정내역표'!$N$10:$N$60,MATCH(F2291,'훈련비용 조정내역표'!$B$10:$B$60,0),0)</f>
        <v>0</v>
      </c>
      <c r="F2293" s="917" t="str">
        <f>IF(E2293=G2293,"◯ 적합","◯ 변경")</f>
        <v>◯ 적합</v>
      </c>
      <c r="G2293" s="921">
        <f>INDEX('훈련비용 조정내역표'!$X$10:$X$60,MATCH(F2291,'훈련비용 조정내역표'!$B$10:$B$60,0),0)</f>
        <v>0</v>
      </c>
      <c r="H2293" s="934" t="s">
        <v>36</v>
      </c>
      <c r="I2293" s="926"/>
      <c r="J2293" s="935">
        <f>J2294+J2295+J2296+J2297</f>
        <v>0</v>
      </c>
      <c r="K2293" s="935"/>
      <c r="L2293" s="926" t="s">
        <v>36</v>
      </c>
      <c r="M2293" s="926"/>
      <c r="N2293" s="935">
        <f>N2294+N2295+N2296+N2297</f>
        <v>0</v>
      </c>
      <c r="O2293" s="935"/>
      <c r="P2293" s="373"/>
      <c r="Q2293" s="373"/>
      <c r="R2293" s="373"/>
      <c r="T2293" s="382"/>
    </row>
    <row r="2294" spans="1:20" ht="21.6" customHeight="1" x14ac:dyDescent="0.25">
      <c r="A2294" s="371" t="str">
        <f>F2291&amp;"훈련비금액"</f>
        <v>45훈련비금액</v>
      </c>
      <c r="B2294" s="915"/>
      <c r="C2294" s="917"/>
      <c r="D2294" s="918"/>
      <c r="E2294" s="915"/>
      <c r="F2294" s="917"/>
      <c r="G2294" s="921"/>
      <c r="H2294" s="929" t="s">
        <v>263</v>
      </c>
      <c r="I2294" s="932"/>
      <c r="J2294" s="936">
        <f>E2328</f>
        <v>0</v>
      </c>
      <c r="K2294" s="936"/>
      <c r="L2294" s="932" t="s">
        <v>263</v>
      </c>
      <c r="M2294" s="932"/>
      <c r="N2294" s="936">
        <f>L2328</f>
        <v>0</v>
      </c>
      <c r="O2294" s="936"/>
      <c r="P2294" s="373"/>
      <c r="Q2294" s="373"/>
      <c r="R2294" s="373"/>
      <c r="T2294" s="382"/>
    </row>
    <row r="2295" spans="1:20" ht="21.6" customHeight="1" x14ac:dyDescent="0.25">
      <c r="A2295" s="371" t="str">
        <f>F2291&amp;"숙식비"</f>
        <v>45숙식비</v>
      </c>
      <c r="B2295" s="926" t="s">
        <v>236</v>
      </c>
      <c r="C2295" s="926"/>
      <c r="D2295" s="926"/>
      <c r="E2295" s="926" t="s">
        <v>237</v>
      </c>
      <c r="F2295" s="926"/>
      <c r="G2295" s="927"/>
      <c r="H2295" s="928" t="s">
        <v>342</v>
      </c>
      <c r="I2295" s="384" t="s">
        <v>244</v>
      </c>
      <c r="J2295" s="923">
        <f>E2329</f>
        <v>0</v>
      </c>
      <c r="K2295" s="923"/>
      <c r="L2295" s="931" t="s">
        <v>342</v>
      </c>
      <c r="M2295" s="384" t="s">
        <v>244</v>
      </c>
      <c r="N2295" s="914">
        <f>L2329</f>
        <v>0</v>
      </c>
      <c r="O2295" s="914"/>
      <c r="P2295" s="373"/>
      <c r="Q2295" s="373"/>
      <c r="R2295" s="373"/>
      <c r="T2295" s="382"/>
    </row>
    <row r="2296" spans="1:20" ht="21.6" customHeight="1" x14ac:dyDescent="0.25">
      <c r="A2296" s="371" t="str">
        <f>F2291&amp;"식비"</f>
        <v>45식비</v>
      </c>
      <c r="B2296" s="915">
        <f>INDEX('훈련비용 조정내역표'!$M$10:$M$60,MATCH(F2291,'훈련비용 조정내역표'!$B$10:$B$60,0),0)</f>
        <v>0</v>
      </c>
      <c r="C2296" s="917" t="str">
        <f>IF(B2296=D2296,"◯ 적합","◯ 변경")</f>
        <v>◯ 적합</v>
      </c>
      <c r="D2296" s="918">
        <f>INDEX('훈련비용 조정내역표'!$W$10:$W$60,MATCH(F2291,'훈련비용 조정내역표'!$B$10:$B$60,0),0)</f>
        <v>0</v>
      </c>
      <c r="E2296" s="920">
        <f>INDEX('훈련비용 조정내역표'!$J$10:$J$60,MATCH(F2291,'훈련비용 조정내역표'!$B$10:$B$60,0),0)</f>
        <v>0</v>
      </c>
      <c r="F2296" s="917" t="str">
        <f>IF(E2296=G2296,"◯ 적합","◯ 변경")</f>
        <v>◯ 적합</v>
      </c>
      <c r="G2296" s="921">
        <f>INDEX('훈련비용 조정내역표'!$K$10:$K$60,MATCH(F2291,'훈련비용 조정내역표'!$B$10:$B$60,0),0)</f>
        <v>0</v>
      </c>
      <c r="H2296" s="929"/>
      <c r="I2296" s="384" t="s">
        <v>199</v>
      </c>
      <c r="J2296" s="923">
        <f>E2330</f>
        <v>0</v>
      </c>
      <c r="K2296" s="923"/>
      <c r="L2296" s="932"/>
      <c r="M2296" s="384" t="s">
        <v>199</v>
      </c>
      <c r="N2296" s="914">
        <f>L2330</f>
        <v>0</v>
      </c>
      <c r="O2296" s="914"/>
      <c r="P2296" s="373"/>
      <c r="Q2296" s="373"/>
      <c r="R2296" s="373"/>
      <c r="T2296" s="382"/>
    </row>
    <row r="2297" spans="1:20" ht="21.6" customHeight="1" thickBot="1" x14ac:dyDescent="0.3">
      <c r="A2297" s="371" t="str">
        <f>F2291&amp;"수당 등"</f>
        <v>45수당 등</v>
      </c>
      <c r="B2297" s="916"/>
      <c r="C2297" s="917"/>
      <c r="D2297" s="919"/>
      <c r="E2297" s="916"/>
      <c r="F2297" s="917"/>
      <c r="G2297" s="922"/>
      <c r="H2297" s="930"/>
      <c r="I2297" s="385" t="s">
        <v>245</v>
      </c>
      <c r="J2297" s="924">
        <f>E2331</f>
        <v>0</v>
      </c>
      <c r="K2297" s="924"/>
      <c r="L2297" s="933"/>
      <c r="M2297" s="385" t="s">
        <v>245</v>
      </c>
      <c r="N2297" s="925">
        <f>L2331</f>
        <v>0</v>
      </c>
      <c r="O2297" s="925"/>
      <c r="P2297" s="373"/>
      <c r="Q2297" s="373"/>
      <c r="R2297" s="373"/>
      <c r="T2297" s="382"/>
    </row>
    <row r="2298" spans="1:20" ht="21.6" customHeight="1" thickTop="1" thickBot="1" x14ac:dyDescent="0.3">
      <c r="B2298" s="883" t="s">
        <v>238</v>
      </c>
      <c r="C2298" s="883"/>
      <c r="D2298" s="386">
        <f>INDEX('훈련비용 조정내역표'!$L$10:$L$60,MATCH(F2291,'훈련비용 조정내역표'!$B$10:$B$60,0),0)</f>
        <v>0</v>
      </c>
      <c r="E2298" s="883" t="s">
        <v>239</v>
      </c>
      <c r="F2298" s="883"/>
      <c r="G2298" s="387">
        <f>INDEX('훈련비용 조정내역표'!$V$10:$V$60,MATCH(F2291,'훈련비용 조정내역표'!$B$10:$B$60,0),0)</f>
        <v>0</v>
      </c>
      <c r="H2298" s="884" t="s">
        <v>240</v>
      </c>
      <c r="I2298" s="884"/>
      <c r="J2298" s="388" t="s">
        <v>241</v>
      </c>
      <c r="K2298" s="389"/>
      <c r="L2298" s="388" t="s">
        <v>242</v>
      </c>
      <c r="M2298" s="390"/>
      <c r="N2298" s="885"/>
      <c r="O2298" s="885"/>
      <c r="P2298" s="373"/>
      <c r="Q2298" s="373"/>
      <c r="R2298" s="373"/>
      <c r="T2298" s="382"/>
    </row>
    <row r="2299" spans="1:20" ht="21.6" customHeight="1" thickTop="1" x14ac:dyDescent="0.25">
      <c r="B2299" s="886" t="s">
        <v>174</v>
      </c>
      <c r="C2299" s="889" t="s">
        <v>175</v>
      </c>
      <c r="D2299" s="890"/>
      <c r="E2299" s="895" t="s">
        <v>251</v>
      </c>
      <c r="F2299" s="896"/>
      <c r="G2299" s="896"/>
      <c r="H2299" s="896"/>
      <c r="I2299" s="897" t="s">
        <v>252</v>
      </c>
      <c r="J2299" s="898"/>
      <c r="K2299" s="899"/>
      <c r="L2299" s="906" t="s">
        <v>253</v>
      </c>
      <c r="M2299" s="907"/>
      <c r="N2299" s="907"/>
      <c r="O2299" s="908"/>
      <c r="P2299" s="382"/>
    </row>
    <row r="2300" spans="1:20" ht="21.6" customHeight="1" x14ac:dyDescent="0.25">
      <c r="B2300" s="887"/>
      <c r="C2300" s="891"/>
      <c r="D2300" s="892"/>
      <c r="E2300" s="909" t="s">
        <v>176</v>
      </c>
      <c r="F2300" s="911" t="s">
        <v>177</v>
      </c>
      <c r="G2300" s="912"/>
      <c r="H2300" s="912"/>
      <c r="I2300" s="900"/>
      <c r="J2300" s="901"/>
      <c r="K2300" s="902"/>
      <c r="L2300" s="909" t="s">
        <v>176</v>
      </c>
      <c r="M2300" s="911" t="s">
        <v>177</v>
      </c>
      <c r="N2300" s="912"/>
      <c r="O2300" s="913"/>
      <c r="P2300" s="382"/>
    </row>
    <row r="2301" spans="1:20" ht="21.6" customHeight="1" x14ac:dyDescent="0.25">
      <c r="B2301" s="888"/>
      <c r="C2301" s="893"/>
      <c r="D2301" s="894"/>
      <c r="E2301" s="910"/>
      <c r="F2301" s="392" t="s">
        <v>134</v>
      </c>
      <c r="G2301" s="392" t="s">
        <v>195</v>
      </c>
      <c r="H2301" s="391" t="s">
        <v>136</v>
      </c>
      <c r="I2301" s="903"/>
      <c r="J2301" s="904"/>
      <c r="K2301" s="905"/>
      <c r="L2301" s="910"/>
      <c r="M2301" s="392" t="s">
        <v>134</v>
      </c>
      <c r="N2301" s="392" t="s">
        <v>195</v>
      </c>
      <c r="O2301" s="392" t="s">
        <v>136</v>
      </c>
      <c r="P2301" s="382"/>
    </row>
    <row r="2302" spans="1:20" ht="18.600000000000001" customHeight="1" x14ac:dyDescent="0.25">
      <c r="A2302" s="451" t="s">
        <v>114</v>
      </c>
      <c r="B2302" s="393" t="s">
        <v>114</v>
      </c>
      <c r="C2302" s="880" t="s">
        <v>180</v>
      </c>
      <c r="D2302" s="878"/>
      <c r="E2302" s="394">
        <f>F2302*G2302*H2302</f>
        <v>0</v>
      </c>
      <c r="F2302" s="395"/>
      <c r="G2302" s="395"/>
      <c r="H2302" s="394">
        <f>B2293</f>
        <v>0</v>
      </c>
      <c r="I2302" s="396">
        <f>L2302-E2302</f>
        <v>0</v>
      </c>
      <c r="J2302" s="397"/>
      <c r="K2302" s="398"/>
      <c r="L2302" s="394">
        <f>M2302*N2302*O2302</f>
        <v>0</v>
      </c>
      <c r="M2302" s="399"/>
      <c r="N2302" s="399"/>
      <c r="O2302" s="394">
        <f>D2293</f>
        <v>0</v>
      </c>
      <c r="P2302" s="382"/>
    </row>
    <row r="2303" spans="1:20" ht="18.600000000000001" customHeight="1" x14ac:dyDescent="0.25">
      <c r="A2303" s="451" t="s">
        <v>164</v>
      </c>
      <c r="B2303" s="881" t="s">
        <v>164</v>
      </c>
      <c r="C2303" s="876" t="s">
        <v>178</v>
      </c>
      <c r="D2303" s="877"/>
      <c r="E2303" s="400">
        <f>SUM(E2304:E2307)</f>
        <v>0</v>
      </c>
      <c r="F2303" s="401"/>
      <c r="G2303" s="402"/>
      <c r="H2303" s="402"/>
      <c r="I2303" s="396"/>
      <c r="J2303" s="403"/>
      <c r="K2303" s="404"/>
      <c r="L2303" s="400">
        <f>SUM(L2304:L2307)</f>
        <v>0</v>
      </c>
      <c r="M2303" s="401"/>
      <c r="N2303" s="402"/>
      <c r="O2303" s="402"/>
      <c r="P2303" s="382"/>
    </row>
    <row r="2304" spans="1:20" ht="18.600000000000001" customHeight="1" x14ac:dyDescent="0.25">
      <c r="A2304" s="451"/>
      <c r="B2304" s="881"/>
      <c r="C2304" s="874" t="s">
        <v>181</v>
      </c>
      <c r="D2304" s="882"/>
      <c r="E2304" s="394">
        <f t="shared" ref="E2304:E2307" si="835">F2304*G2304*H2304</f>
        <v>0</v>
      </c>
      <c r="F2304" s="395"/>
      <c r="G2304" s="395"/>
      <c r="H2304" s="394">
        <f>H2302</f>
        <v>0</v>
      </c>
      <c r="I2304" s="396">
        <f t="shared" ref="I2304:I2308" si="836">L2304-E2304</f>
        <v>0</v>
      </c>
      <c r="J2304" s="397"/>
      <c r="K2304" s="398"/>
      <c r="L2304" s="394">
        <f t="shared" ref="L2304:L2308" si="837">M2304*N2304*O2304</f>
        <v>0</v>
      </c>
      <c r="M2304" s="399"/>
      <c r="N2304" s="399"/>
      <c r="O2304" s="394">
        <f>O2302</f>
        <v>0</v>
      </c>
      <c r="P2304" s="382"/>
    </row>
    <row r="2305" spans="1:16" ht="18.600000000000001" customHeight="1" x14ac:dyDescent="0.25">
      <c r="A2305" s="451"/>
      <c r="B2305" s="881"/>
      <c r="C2305" s="874" t="s">
        <v>181</v>
      </c>
      <c r="D2305" s="882"/>
      <c r="E2305" s="394">
        <f t="shared" si="835"/>
        <v>0</v>
      </c>
      <c r="F2305" s="395"/>
      <c r="G2305" s="395"/>
      <c r="H2305" s="394">
        <f>H2302</f>
        <v>0</v>
      </c>
      <c r="I2305" s="396">
        <f t="shared" si="836"/>
        <v>0</v>
      </c>
      <c r="J2305" s="397"/>
      <c r="K2305" s="398"/>
      <c r="L2305" s="394">
        <f t="shared" si="837"/>
        <v>0</v>
      </c>
      <c r="M2305" s="399"/>
      <c r="N2305" s="399"/>
      <c r="O2305" s="394">
        <f>O2302</f>
        <v>0</v>
      </c>
      <c r="P2305" s="382"/>
    </row>
    <row r="2306" spans="1:16" ht="18.600000000000001" customHeight="1" x14ac:dyDescent="0.25">
      <c r="A2306" s="451"/>
      <c r="B2306" s="881"/>
      <c r="C2306" s="874" t="s">
        <v>182</v>
      </c>
      <c r="D2306" s="867"/>
      <c r="E2306" s="394">
        <f t="shared" si="835"/>
        <v>0</v>
      </c>
      <c r="F2306" s="395"/>
      <c r="G2306" s="395"/>
      <c r="H2306" s="394">
        <f>H2302</f>
        <v>0</v>
      </c>
      <c r="I2306" s="396">
        <f t="shared" si="836"/>
        <v>0</v>
      </c>
      <c r="J2306" s="397"/>
      <c r="K2306" s="398"/>
      <c r="L2306" s="394">
        <f t="shared" si="837"/>
        <v>0</v>
      </c>
      <c r="M2306" s="399"/>
      <c r="N2306" s="399"/>
      <c r="O2306" s="394">
        <f>O2302</f>
        <v>0</v>
      </c>
      <c r="P2306" s="382"/>
    </row>
    <row r="2307" spans="1:16" ht="18.600000000000001" customHeight="1" x14ac:dyDescent="0.25">
      <c r="A2307" s="451"/>
      <c r="B2307" s="881"/>
      <c r="C2307" s="874" t="s">
        <v>182</v>
      </c>
      <c r="D2307" s="867"/>
      <c r="E2307" s="394">
        <f t="shared" si="835"/>
        <v>0</v>
      </c>
      <c r="F2307" s="395"/>
      <c r="G2307" s="395"/>
      <c r="H2307" s="394">
        <f>H2302</f>
        <v>0</v>
      </c>
      <c r="I2307" s="396">
        <f t="shared" si="836"/>
        <v>0</v>
      </c>
      <c r="J2307" s="397"/>
      <c r="K2307" s="398"/>
      <c r="L2307" s="394">
        <f t="shared" si="837"/>
        <v>0</v>
      </c>
      <c r="M2307" s="399"/>
      <c r="N2307" s="399"/>
      <c r="O2307" s="394">
        <f>O2302</f>
        <v>0</v>
      </c>
      <c r="P2307" s="382"/>
    </row>
    <row r="2308" spans="1:16" ht="18.600000000000001" customHeight="1" x14ac:dyDescent="0.25">
      <c r="A2308" s="451" t="s">
        <v>165</v>
      </c>
      <c r="B2308" s="405" t="s">
        <v>165</v>
      </c>
      <c r="C2308" s="874" t="s">
        <v>183</v>
      </c>
      <c r="D2308" s="867"/>
      <c r="E2308" s="394">
        <f>F2308*G2308*H2308</f>
        <v>0</v>
      </c>
      <c r="F2308" s="395"/>
      <c r="G2308" s="395"/>
      <c r="H2308" s="394">
        <f>H2302</f>
        <v>0</v>
      </c>
      <c r="I2308" s="396">
        <f t="shared" si="836"/>
        <v>0</v>
      </c>
      <c r="J2308" s="397"/>
      <c r="K2308" s="398"/>
      <c r="L2308" s="394">
        <f t="shared" si="837"/>
        <v>0</v>
      </c>
      <c r="M2308" s="399"/>
      <c r="N2308" s="399"/>
      <c r="O2308" s="394">
        <f>O2302</f>
        <v>0</v>
      </c>
      <c r="P2308" s="382"/>
    </row>
    <row r="2309" spans="1:16" ht="18.600000000000001" customHeight="1" x14ac:dyDescent="0.25">
      <c r="A2309" s="451" t="s">
        <v>166</v>
      </c>
      <c r="B2309" s="875" t="s">
        <v>166</v>
      </c>
      <c r="C2309" s="876" t="s">
        <v>178</v>
      </c>
      <c r="D2309" s="877"/>
      <c r="E2309" s="400">
        <f>SUM(E2310:E2312)</f>
        <v>0</v>
      </c>
      <c r="F2309" s="401"/>
      <c r="G2309" s="402"/>
      <c r="H2309" s="402"/>
      <c r="I2309" s="406"/>
      <c r="J2309" s="403"/>
      <c r="K2309" s="404"/>
      <c r="L2309" s="400">
        <f>SUM(L2310:L2312)</f>
        <v>0</v>
      </c>
      <c r="M2309" s="401"/>
      <c r="N2309" s="402"/>
      <c r="O2309" s="402"/>
      <c r="P2309" s="382"/>
    </row>
    <row r="2310" spans="1:16" ht="18.600000000000001" customHeight="1" x14ac:dyDescent="0.25">
      <c r="A2310" s="451"/>
      <c r="B2310" s="879"/>
      <c r="C2310" s="866" t="s">
        <v>184</v>
      </c>
      <c r="D2310" s="867"/>
      <c r="E2310" s="394">
        <f>F2310*G2310*H2310</f>
        <v>0</v>
      </c>
      <c r="F2310" s="395"/>
      <c r="G2310" s="395"/>
      <c r="H2310" s="394">
        <f>H2302</f>
        <v>0</v>
      </c>
      <c r="I2310" s="396">
        <f t="shared" ref="I2310:I2313" si="838">L2310-E2310</f>
        <v>0</v>
      </c>
      <c r="J2310" s="397"/>
      <c r="K2310" s="398"/>
      <c r="L2310" s="394">
        <f t="shared" ref="L2310:L2313" si="839">M2310*N2310*O2310</f>
        <v>0</v>
      </c>
      <c r="M2310" s="399"/>
      <c r="N2310" s="399"/>
      <c r="O2310" s="394">
        <f>O2302</f>
        <v>0</v>
      </c>
      <c r="P2310" s="382"/>
    </row>
    <row r="2311" spans="1:16" ht="18.600000000000001" customHeight="1" x14ac:dyDescent="0.25">
      <c r="A2311" s="451"/>
      <c r="B2311" s="879"/>
      <c r="C2311" s="866" t="s">
        <v>185</v>
      </c>
      <c r="D2311" s="867"/>
      <c r="E2311" s="394">
        <f t="shared" ref="E2311:E2312" si="840">F2311*G2311*H2311</f>
        <v>0</v>
      </c>
      <c r="F2311" s="395"/>
      <c r="G2311" s="395"/>
      <c r="H2311" s="394">
        <f>H2302</f>
        <v>0</v>
      </c>
      <c r="I2311" s="396">
        <f t="shared" si="838"/>
        <v>0</v>
      </c>
      <c r="J2311" s="397"/>
      <c r="K2311" s="398"/>
      <c r="L2311" s="394">
        <f t="shared" si="839"/>
        <v>0</v>
      </c>
      <c r="M2311" s="399"/>
      <c r="N2311" s="399"/>
      <c r="O2311" s="394">
        <f>O2302</f>
        <v>0</v>
      </c>
      <c r="P2311" s="382"/>
    </row>
    <row r="2312" spans="1:16" ht="18.600000000000001" customHeight="1" x14ac:dyDescent="0.25">
      <c r="A2312" s="451"/>
      <c r="B2312" s="879"/>
      <c r="C2312" s="866" t="s">
        <v>179</v>
      </c>
      <c r="D2312" s="867"/>
      <c r="E2312" s="394">
        <f t="shared" si="840"/>
        <v>0</v>
      </c>
      <c r="F2312" s="395"/>
      <c r="G2312" s="395"/>
      <c r="H2312" s="394">
        <f>H2302</f>
        <v>0</v>
      </c>
      <c r="I2312" s="396">
        <f t="shared" si="838"/>
        <v>0</v>
      </c>
      <c r="J2312" s="397"/>
      <c r="K2312" s="398"/>
      <c r="L2312" s="394">
        <f t="shared" si="839"/>
        <v>0</v>
      </c>
      <c r="M2312" s="399"/>
      <c r="N2312" s="399"/>
      <c r="O2312" s="394">
        <f>O2302</f>
        <v>0</v>
      </c>
      <c r="P2312" s="382"/>
    </row>
    <row r="2313" spans="1:16" ht="18.600000000000001" customHeight="1" x14ac:dyDescent="0.25">
      <c r="A2313" s="451" t="s">
        <v>167</v>
      </c>
      <c r="B2313" s="407" t="s">
        <v>167</v>
      </c>
      <c r="C2313" s="874" t="s">
        <v>186</v>
      </c>
      <c r="D2313" s="867"/>
      <c r="E2313" s="394">
        <f>F2313*G2313*H2313</f>
        <v>0</v>
      </c>
      <c r="F2313" s="395"/>
      <c r="G2313" s="395"/>
      <c r="H2313" s="394">
        <f>H2302</f>
        <v>0</v>
      </c>
      <c r="I2313" s="396">
        <f t="shared" si="838"/>
        <v>0</v>
      </c>
      <c r="J2313" s="397"/>
      <c r="K2313" s="398"/>
      <c r="L2313" s="394">
        <f t="shared" si="839"/>
        <v>0</v>
      </c>
      <c r="M2313" s="399"/>
      <c r="N2313" s="399"/>
      <c r="O2313" s="394">
        <f>O2302</f>
        <v>0</v>
      </c>
      <c r="P2313" s="382"/>
    </row>
    <row r="2314" spans="1:16" ht="18.600000000000001" customHeight="1" x14ac:dyDescent="0.25">
      <c r="A2314" s="451" t="s">
        <v>168</v>
      </c>
      <c r="B2314" s="875" t="s">
        <v>168</v>
      </c>
      <c r="C2314" s="876" t="s">
        <v>178</v>
      </c>
      <c r="D2314" s="877"/>
      <c r="E2314" s="400">
        <f>SUM(E2315:E2317)</f>
        <v>0</v>
      </c>
      <c r="F2314" s="401"/>
      <c r="G2314" s="402"/>
      <c r="H2314" s="402"/>
      <c r="I2314" s="406"/>
      <c r="J2314" s="403"/>
      <c r="K2314" s="404"/>
      <c r="L2314" s="400">
        <f>SUM(L2315:L2317)</f>
        <v>0</v>
      </c>
      <c r="M2314" s="401"/>
      <c r="N2314" s="402"/>
      <c r="O2314" s="402"/>
      <c r="P2314" s="382"/>
    </row>
    <row r="2315" spans="1:16" ht="18.600000000000001" customHeight="1" x14ac:dyDescent="0.25">
      <c r="A2315" s="451"/>
      <c r="B2315" s="875"/>
      <c r="C2315" s="866" t="s">
        <v>187</v>
      </c>
      <c r="D2315" s="867"/>
      <c r="E2315" s="394">
        <f t="shared" ref="E2315:E2317" si="841">F2315*G2315*H2315</f>
        <v>0</v>
      </c>
      <c r="F2315" s="395"/>
      <c r="G2315" s="395"/>
      <c r="H2315" s="394">
        <f>H2302</f>
        <v>0</v>
      </c>
      <c r="I2315" s="396">
        <f t="shared" ref="I2315:I2318" si="842">L2315-E2315</f>
        <v>0</v>
      </c>
      <c r="J2315" s="397"/>
      <c r="K2315" s="398"/>
      <c r="L2315" s="394">
        <f t="shared" ref="L2315:L2318" si="843">M2315*N2315*O2315</f>
        <v>0</v>
      </c>
      <c r="M2315" s="399"/>
      <c r="N2315" s="399"/>
      <c r="O2315" s="394">
        <f>O2302</f>
        <v>0</v>
      </c>
      <c r="P2315" s="382"/>
    </row>
    <row r="2316" spans="1:16" ht="18.600000000000001" customHeight="1" x14ac:dyDescent="0.25">
      <c r="A2316" s="451"/>
      <c r="B2316" s="875"/>
      <c r="C2316" s="866" t="s">
        <v>188</v>
      </c>
      <c r="D2316" s="867"/>
      <c r="E2316" s="394">
        <f t="shared" si="841"/>
        <v>0</v>
      </c>
      <c r="F2316" s="395"/>
      <c r="G2316" s="395"/>
      <c r="H2316" s="394">
        <f>H2302</f>
        <v>0</v>
      </c>
      <c r="I2316" s="396">
        <f t="shared" si="842"/>
        <v>0</v>
      </c>
      <c r="J2316" s="397"/>
      <c r="K2316" s="398"/>
      <c r="L2316" s="394">
        <f t="shared" si="843"/>
        <v>0</v>
      </c>
      <c r="M2316" s="399"/>
      <c r="N2316" s="399"/>
      <c r="O2316" s="394">
        <f>O2302</f>
        <v>0</v>
      </c>
      <c r="P2316" s="382"/>
    </row>
    <row r="2317" spans="1:16" ht="18.600000000000001" customHeight="1" x14ac:dyDescent="0.25">
      <c r="A2317" s="451"/>
      <c r="B2317" s="875"/>
      <c r="C2317" s="866" t="s">
        <v>179</v>
      </c>
      <c r="D2317" s="867"/>
      <c r="E2317" s="394">
        <f t="shared" si="841"/>
        <v>0</v>
      </c>
      <c r="F2317" s="395"/>
      <c r="G2317" s="395"/>
      <c r="H2317" s="394">
        <f>H2302</f>
        <v>0</v>
      </c>
      <c r="I2317" s="396">
        <f t="shared" si="842"/>
        <v>0</v>
      </c>
      <c r="J2317" s="397"/>
      <c r="K2317" s="398"/>
      <c r="L2317" s="394">
        <f t="shared" si="843"/>
        <v>0</v>
      </c>
      <c r="M2317" s="399"/>
      <c r="N2317" s="399"/>
      <c r="O2317" s="394">
        <f>O2302</f>
        <v>0</v>
      </c>
      <c r="P2317" s="382"/>
    </row>
    <row r="2318" spans="1:16" ht="18.600000000000001" customHeight="1" x14ac:dyDescent="0.25">
      <c r="A2318" s="451" t="s">
        <v>169</v>
      </c>
      <c r="B2318" s="405" t="s">
        <v>169</v>
      </c>
      <c r="C2318" s="874" t="s">
        <v>189</v>
      </c>
      <c r="D2318" s="867"/>
      <c r="E2318" s="394">
        <f>F2318*G2318*H2318</f>
        <v>0</v>
      </c>
      <c r="F2318" s="395"/>
      <c r="G2318" s="395"/>
      <c r="H2318" s="394">
        <f>H2302</f>
        <v>0</v>
      </c>
      <c r="I2318" s="396">
        <f t="shared" si="842"/>
        <v>0</v>
      </c>
      <c r="J2318" s="397"/>
      <c r="K2318" s="398"/>
      <c r="L2318" s="394">
        <f t="shared" si="843"/>
        <v>0</v>
      </c>
      <c r="M2318" s="399"/>
      <c r="N2318" s="399"/>
      <c r="O2318" s="394">
        <f>O2302</f>
        <v>0</v>
      </c>
      <c r="P2318" s="382"/>
    </row>
    <row r="2319" spans="1:16" ht="18.600000000000001" customHeight="1" x14ac:dyDescent="0.25">
      <c r="A2319" s="451" t="s">
        <v>170</v>
      </c>
      <c r="B2319" s="875" t="s">
        <v>170</v>
      </c>
      <c r="C2319" s="876" t="s">
        <v>178</v>
      </c>
      <c r="D2319" s="877"/>
      <c r="E2319" s="400">
        <f>SUM(E2320:E2321)</f>
        <v>0</v>
      </c>
      <c r="F2319" s="401"/>
      <c r="G2319" s="402"/>
      <c r="H2319" s="402"/>
      <c r="I2319" s="406"/>
      <c r="J2319" s="403"/>
      <c r="K2319" s="404"/>
      <c r="L2319" s="400">
        <f>SUM(L2320:L2321)</f>
        <v>0</v>
      </c>
      <c r="M2319" s="401"/>
      <c r="N2319" s="402"/>
      <c r="O2319" s="402"/>
      <c r="P2319" s="382"/>
    </row>
    <row r="2320" spans="1:16" ht="18.600000000000001" customHeight="1" x14ac:dyDescent="0.25">
      <c r="A2320" s="451"/>
      <c r="B2320" s="878"/>
      <c r="C2320" s="874" t="s">
        <v>170</v>
      </c>
      <c r="D2320" s="867"/>
      <c r="E2320" s="394">
        <f t="shared" ref="E2320" si="844">F2320*G2320*H2320</f>
        <v>0</v>
      </c>
      <c r="F2320" s="395"/>
      <c r="G2320" s="395"/>
      <c r="H2320" s="394">
        <f>H2302</f>
        <v>0</v>
      </c>
      <c r="I2320" s="396">
        <f t="shared" ref="I2320:I2322" si="845">L2320-E2320</f>
        <v>0</v>
      </c>
      <c r="J2320" s="397"/>
      <c r="K2320" s="398"/>
      <c r="L2320" s="394">
        <f t="shared" ref="L2320:L2322" si="846">M2320*N2320*O2320</f>
        <v>0</v>
      </c>
      <c r="M2320" s="399"/>
      <c r="N2320" s="399"/>
      <c r="O2320" s="394">
        <f>O2302</f>
        <v>0</v>
      </c>
      <c r="P2320" s="382"/>
    </row>
    <row r="2321" spans="1:17" ht="18.600000000000001" customHeight="1" x14ac:dyDescent="0.25">
      <c r="A2321" s="451"/>
      <c r="B2321" s="878"/>
      <c r="C2321" s="874" t="s">
        <v>190</v>
      </c>
      <c r="D2321" s="867"/>
      <c r="E2321" s="394">
        <f>F2321*G2321*H2321</f>
        <v>0</v>
      </c>
      <c r="F2321" s="395"/>
      <c r="G2321" s="395"/>
      <c r="H2321" s="394">
        <f>H2302</f>
        <v>0</v>
      </c>
      <c r="I2321" s="396">
        <f t="shared" si="845"/>
        <v>0</v>
      </c>
      <c r="J2321" s="397"/>
      <c r="K2321" s="398"/>
      <c r="L2321" s="394">
        <f t="shared" si="846"/>
        <v>0</v>
      </c>
      <c r="M2321" s="399"/>
      <c r="N2321" s="399"/>
      <c r="O2321" s="394">
        <f>O2302</f>
        <v>0</v>
      </c>
      <c r="P2321" s="382"/>
    </row>
    <row r="2322" spans="1:17" ht="18.600000000000001" customHeight="1" x14ac:dyDescent="0.25">
      <c r="A2322" s="451" t="s">
        <v>171</v>
      </c>
      <c r="B2322" s="405" t="s">
        <v>171</v>
      </c>
      <c r="C2322" s="874" t="s">
        <v>191</v>
      </c>
      <c r="D2322" s="867"/>
      <c r="E2322" s="394">
        <f>F2322*G2322*H2322</f>
        <v>0</v>
      </c>
      <c r="F2322" s="395"/>
      <c r="G2322" s="395"/>
      <c r="H2322" s="394">
        <f>H2302</f>
        <v>0</v>
      </c>
      <c r="I2322" s="396">
        <f t="shared" si="845"/>
        <v>0</v>
      </c>
      <c r="J2322" s="397"/>
      <c r="K2322" s="398"/>
      <c r="L2322" s="394">
        <f t="shared" si="846"/>
        <v>0</v>
      </c>
      <c r="M2322" s="399"/>
      <c r="N2322" s="399"/>
      <c r="O2322" s="394">
        <f>O2302</f>
        <v>0</v>
      </c>
      <c r="P2322" s="382"/>
      <c r="Q2322" s="371" t="s">
        <v>256</v>
      </c>
    </row>
    <row r="2323" spans="1:17" ht="18.600000000000001" customHeight="1" x14ac:dyDescent="0.25">
      <c r="A2323" s="451" t="s">
        <v>172</v>
      </c>
      <c r="B2323" s="875" t="s">
        <v>172</v>
      </c>
      <c r="C2323" s="876" t="s">
        <v>178</v>
      </c>
      <c r="D2323" s="877"/>
      <c r="E2323" s="400">
        <f>SUM(E2324:E2326)</f>
        <v>0</v>
      </c>
      <c r="F2323" s="401"/>
      <c r="G2323" s="402"/>
      <c r="H2323" s="402"/>
      <c r="I2323" s="406"/>
      <c r="J2323" s="403"/>
      <c r="K2323" s="404"/>
      <c r="L2323" s="400">
        <f>SUM(L2324:L2326)</f>
        <v>0</v>
      </c>
      <c r="M2323" s="401"/>
      <c r="N2323" s="402"/>
      <c r="O2323" s="402"/>
      <c r="P2323" s="382"/>
    </row>
    <row r="2324" spans="1:17" ht="18.600000000000001" customHeight="1" x14ac:dyDescent="0.25">
      <c r="A2324" s="451"/>
      <c r="B2324" s="875"/>
      <c r="C2324" s="866" t="s">
        <v>192</v>
      </c>
      <c r="D2324" s="867"/>
      <c r="E2324" s="394">
        <f t="shared" ref="E2324:E2326" si="847">F2324*G2324*H2324</f>
        <v>0</v>
      </c>
      <c r="F2324" s="395"/>
      <c r="G2324" s="395"/>
      <c r="H2324" s="394">
        <f>H2302</f>
        <v>0</v>
      </c>
      <c r="I2324" s="396">
        <f t="shared" ref="I2324:I2327" si="848">L2324-E2324</f>
        <v>0</v>
      </c>
      <c r="J2324" s="397"/>
      <c r="K2324" s="398"/>
      <c r="L2324" s="394">
        <f t="shared" ref="L2324:L2327" si="849">M2324*N2324*O2324</f>
        <v>0</v>
      </c>
      <c r="M2324" s="399"/>
      <c r="N2324" s="399"/>
      <c r="O2324" s="394">
        <f>O2302</f>
        <v>0</v>
      </c>
      <c r="P2324" s="382"/>
    </row>
    <row r="2325" spans="1:17" ht="18.600000000000001" customHeight="1" x14ac:dyDescent="0.25">
      <c r="A2325" s="451"/>
      <c r="B2325" s="875"/>
      <c r="C2325" s="866" t="s">
        <v>193</v>
      </c>
      <c r="D2325" s="867"/>
      <c r="E2325" s="394">
        <f t="shared" si="847"/>
        <v>0</v>
      </c>
      <c r="F2325" s="395"/>
      <c r="G2325" s="395"/>
      <c r="H2325" s="394">
        <f>H2302</f>
        <v>0</v>
      </c>
      <c r="I2325" s="396">
        <f t="shared" si="848"/>
        <v>0</v>
      </c>
      <c r="J2325" s="397"/>
      <c r="K2325" s="398"/>
      <c r="L2325" s="394">
        <f t="shared" si="849"/>
        <v>0</v>
      </c>
      <c r="M2325" s="399"/>
      <c r="N2325" s="399"/>
      <c r="O2325" s="394">
        <f>O2302</f>
        <v>0</v>
      </c>
      <c r="P2325" s="382"/>
    </row>
    <row r="2326" spans="1:17" ht="18.600000000000001" customHeight="1" x14ac:dyDescent="0.25">
      <c r="A2326" s="451"/>
      <c r="B2326" s="875"/>
      <c r="C2326" s="866" t="s">
        <v>179</v>
      </c>
      <c r="D2326" s="867"/>
      <c r="E2326" s="394">
        <f t="shared" si="847"/>
        <v>0</v>
      </c>
      <c r="F2326" s="395"/>
      <c r="G2326" s="395"/>
      <c r="H2326" s="394">
        <f>H2302</f>
        <v>0</v>
      </c>
      <c r="I2326" s="396">
        <f t="shared" si="848"/>
        <v>0</v>
      </c>
      <c r="J2326" s="397"/>
      <c r="K2326" s="398"/>
      <c r="L2326" s="394">
        <f t="shared" si="849"/>
        <v>0</v>
      </c>
      <c r="M2326" s="399"/>
      <c r="N2326" s="399"/>
      <c r="O2326" s="394">
        <f>O2302</f>
        <v>0</v>
      </c>
      <c r="P2326" s="382"/>
    </row>
    <row r="2327" spans="1:17" ht="18.600000000000001" customHeight="1" x14ac:dyDescent="0.25">
      <c r="A2327" s="451" t="s">
        <v>173</v>
      </c>
      <c r="B2327" s="405" t="s">
        <v>173</v>
      </c>
      <c r="C2327" s="866" t="s">
        <v>194</v>
      </c>
      <c r="D2327" s="867"/>
      <c r="E2327" s="394">
        <f>F2327*G2327*H2327</f>
        <v>0</v>
      </c>
      <c r="F2327" s="395"/>
      <c r="G2327" s="395"/>
      <c r="H2327" s="394">
        <f>H2302</f>
        <v>0</v>
      </c>
      <c r="I2327" s="396">
        <f t="shared" si="848"/>
        <v>0</v>
      </c>
      <c r="J2327" s="397"/>
      <c r="K2327" s="398"/>
      <c r="L2327" s="394">
        <f t="shared" si="849"/>
        <v>0</v>
      </c>
      <c r="M2327" s="399"/>
      <c r="N2327" s="399"/>
      <c r="O2327" s="394">
        <f>O2302</f>
        <v>0</v>
      </c>
      <c r="P2327" s="382"/>
    </row>
    <row r="2328" spans="1:17" s="415" customFormat="1" ht="18.600000000000001" customHeight="1" x14ac:dyDescent="0.25">
      <c r="B2328" s="868" t="s">
        <v>196</v>
      </c>
      <c r="C2328" s="869"/>
      <c r="D2328" s="870"/>
      <c r="E2328" s="408">
        <f>SUM(E2302,E2303,E2308,E2309,E2313,E2314,E2318,E2319,E2322,E2323,E2327)</f>
        <v>0</v>
      </c>
      <c r="F2328" s="401"/>
      <c r="G2328" s="409"/>
      <c r="H2328" s="410"/>
      <c r="I2328" s="411"/>
      <c r="J2328" s="412"/>
      <c r="K2328" s="413"/>
      <c r="L2328" s="408">
        <f>SUM(L2302,L2303,L2308,L2309,L2313,L2314,L2318,L2319,L2322,L2323,L2327)</f>
        <v>0</v>
      </c>
      <c r="M2328" s="401"/>
      <c r="N2328" s="409"/>
      <c r="O2328" s="410"/>
      <c r="P2328" s="414"/>
    </row>
    <row r="2329" spans="1:17" ht="16.8" customHeight="1" outlineLevel="1" x14ac:dyDescent="0.25">
      <c r="B2329" s="871" t="s">
        <v>264</v>
      </c>
      <c r="C2329" s="872" t="s">
        <v>201</v>
      </c>
      <c r="D2329" s="873"/>
      <c r="E2329" s="416">
        <f t="shared" ref="E2329" si="850">F2329*G2329*H2329</f>
        <v>0</v>
      </c>
      <c r="F2329" s="417"/>
      <c r="G2329" s="417"/>
      <c r="H2329" s="394">
        <f>H2302</f>
        <v>0</v>
      </c>
      <c r="I2329" s="396">
        <f t="shared" ref="I2329:I2331" si="851">L2329-E2329</f>
        <v>0</v>
      </c>
      <c r="J2329" s="397"/>
      <c r="K2329" s="398"/>
      <c r="L2329" s="394">
        <f t="shared" ref="L2329:L2331" si="852">M2329*N2329*O2329</f>
        <v>0</v>
      </c>
      <c r="M2329" s="399"/>
      <c r="N2329" s="399"/>
      <c r="O2329" s="394">
        <f>O2302</f>
        <v>0</v>
      </c>
      <c r="P2329" s="382"/>
    </row>
    <row r="2330" spans="1:17" ht="16.8" customHeight="1" outlineLevel="1" x14ac:dyDescent="0.25">
      <c r="B2330" s="871"/>
      <c r="C2330" s="872" t="s">
        <v>200</v>
      </c>
      <c r="D2330" s="873"/>
      <c r="E2330" s="416">
        <f>F2330*G2330*H2330</f>
        <v>0</v>
      </c>
      <c r="F2330" s="417">
        <v>5000</v>
      </c>
      <c r="G2330" s="417">
        <f>20*2</f>
        <v>40</v>
      </c>
      <c r="H2330" s="394">
        <f>H2302</f>
        <v>0</v>
      </c>
      <c r="I2330" s="396">
        <f t="shared" si="851"/>
        <v>0</v>
      </c>
      <c r="J2330" s="397"/>
      <c r="K2330" s="398"/>
      <c r="L2330" s="394">
        <f t="shared" si="852"/>
        <v>0</v>
      </c>
      <c r="M2330" s="399"/>
      <c r="N2330" s="399"/>
      <c r="O2330" s="394">
        <f>O2302</f>
        <v>0</v>
      </c>
      <c r="P2330" s="382"/>
    </row>
    <row r="2331" spans="1:17" ht="16.8" customHeight="1" outlineLevel="1" x14ac:dyDescent="0.25">
      <c r="B2331" s="871"/>
      <c r="C2331" s="872" t="s">
        <v>197</v>
      </c>
      <c r="D2331" s="873"/>
      <c r="E2331" s="416">
        <f t="shared" ref="E2331" si="853">F2331*G2331*H2331</f>
        <v>0</v>
      </c>
      <c r="F2331" s="417"/>
      <c r="G2331" s="417"/>
      <c r="H2331" s="394">
        <f>H2302</f>
        <v>0</v>
      </c>
      <c r="I2331" s="396">
        <f t="shared" si="851"/>
        <v>0</v>
      </c>
      <c r="J2331" s="397"/>
      <c r="K2331" s="398"/>
      <c r="L2331" s="394">
        <f t="shared" si="852"/>
        <v>0</v>
      </c>
      <c r="M2331" s="399"/>
      <c r="N2331" s="399"/>
      <c r="O2331" s="394">
        <f>O2302</f>
        <v>0</v>
      </c>
      <c r="P2331" s="382"/>
    </row>
    <row r="2332" spans="1:17" s="415" customFormat="1" ht="18.600000000000001" customHeight="1" outlineLevel="1" thickBot="1" x14ac:dyDescent="0.3">
      <c r="B2332" s="860" t="s">
        <v>265</v>
      </c>
      <c r="C2332" s="861"/>
      <c r="D2332" s="862"/>
      <c r="E2332" s="418">
        <f>SUM(E2329:E2331)</f>
        <v>0</v>
      </c>
      <c r="F2332" s="419"/>
      <c r="G2332" s="420"/>
      <c r="H2332" s="421"/>
      <c r="I2332" s="422"/>
      <c r="J2332" s="423"/>
      <c r="K2332" s="424"/>
      <c r="L2332" s="418">
        <f>SUM(L2329:L2331)</f>
        <v>0</v>
      </c>
      <c r="M2332" s="419"/>
      <c r="N2332" s="420"/>
      <c r="O2332" s="421"/>
      <c r="P2332" s="414"/>
    </row>
    <row r="2333" spans="1:17" ht="21" customHeight="1" thickBot="1" x14ac:dyDescent="0.3">
      <c r="B2333" s="863" t="s">
        <v>254</v>
      </c>
      <c r="C2333" s="864"/>
      <c r="D2333" s="865" t="s">
        <v>255</v>
      </c>
      <c r="E2333" s="857"/>
      <c r="F2333" s="857" t="s">
        <v>257</v>
      </c>
      <c r="G2333" s="857"/>
      <c r="H2333" s="857" t="s">
        <v>258</v>
      </c>
      <c r="I2333" s="857"/>
      <c r="J2333" s="857" t="s">
        <v>259</v>
      </c>
      <c r="K2333" s="857"/>
      <c r="L2333" s="858" t="s">
        <v>260</v>
      </c>
      <c r="M2333" s="858"/>
      <c r="N2333" s="858" t="s">
        <v>261</v>
      </c>
      <c r="O2333" s="859"/>
      <c r="P2333" s="382"/>
    </row>
    <row r="2334" spans="1:17" outlineLevel="1" x14ac:dyDescent="0.25">
      <c r="B2334" s="303" t="s">
        <v>266</v>
      </c>
      <c r="E2334" s="425">
        <f>(E2328-E2327)*0.05</f>
        <v>0</v>
      </c>
      <c r="F2334" s="303"/>
      <c r="G2334" s="303"/>
      <c r="H2334" s="426"/>
      <c r="L2334" s="425">
        <f>(L2328-L2327)*0.05</f>
        <v>0</v>
      </c>
      <c r="P2334" s="382"/>
    </row>
    <row r="2335" spans="1:17" outlineLevel="1" x14ac:dyDescent="0.25">
      <c r="B2335" s="303"/>
      <c r="E2335" s="427" t="str">
        <f>IF(E2327&lt;=E2334,"O.K","Review")</f>
        <v>O.K</v>
      </c>
      <c r="F2335" s="303"/>
      <c r="G2335" s="303"/>
      <c r="L2335" s="427" t="str">
        <f>IF(L2327&lt;=L2334,"O.K","Review")</f>
        <v>O.K</v>
      </c>
      <c r="P2335" s="382"/>
    </row>
    <row r="2336" spans="1:17" x14ac:dyDescent="0.25">
      <c r="B2336" s="303"/>
      <c r="E2336" s="427"/>
      <c r="F2336" s="303"/>
      <c r="G2336" s="303"/>
      <c r="L2336" s="427"/>
      <c r="P2336" s="382"/>
    </row>
    <row r="2337" spans="1:20" s="428" customFormat="1" ht="25.5" customHeight="1" outlineLevel="1" x14ac:dyDescent="0.25">
      <c r="B2337" s="429" t="str">
        <f>정부지원금!$B$29</f>
        <v>성명 :                  (서명)</v>
      </c>
      <c r="C2337" s="429"/>
      <c r="E2337" s="429" t="str">
        <f>정부지원금!$E$29</f>
        <v>성명 :                  (서명)</v>
      </c>
      <c r="F2337" s="430"/>
      <c r="H2337" s="429" t="str">
        <f>정부지원금!$G$29</f>
        <v>성명 :                  (서명)</v>
      </c>
      <c r="K2337" s="430" t="str">
        <f>정부지원금!$I$29</f>
        <v>성명 :                  (서명)</v>
      </c>
      <c r="N2337" s="430" t="str">
        <f>정부지원금!$K$29</f>
        <v>성명 :                  (서명)</v>
      </c>
      <c r="P2337" s="382"/>
    </row>
    <row r="2338" spans="1:20" s="428" customFormat="1" ht="25.5" customHeight="1" outlineLevel="1" x14ac:dyDescent="0.25">
      <c r="B2338" s="429" t="str">
        <f>정부지원금!$B$30</f>
        <v>성명 :                  (서명)</v>
      </c>
      <c r="C2338" s="429"/>
      <c r="E2338" s="429" t="str">
        <f>정부지원금!$E$30</f>
        <v>성명 :                  (서명)</v>
      </c>
      <c r="F2338" s="430"/>
      <c r="H2338" s="429" t="str">
        <f>정부지원금!$G$30</f>
        <v>성명 :                  (서명)</v>
      </c>
      <c r="K2338" s="430" t="str">
        <f>정부지원금!$I$30</f>
        <v>성명 :                  (서명)</v>
      </c>
      <c r="N2338" s="430" t="str">
        <f>정부지원금!$K$30</f>
        <v>성명 :                  (서명)</v>
      </c>
      <c r="P2338" s="382"/>
    </row>
    <row r="2340" spans="1:20" ht="43.5" customHeight="1" x14ac:dyDescent="0.25">
      <c r="B2340" s="372" t="s">
        <v>262</v>
      </c>
      <c r="C2340" s="373"/>
      <c r="D2340" s="373"/>
      <c r="E2340" s="373"/>
      <c r="F2340" s="373"/>
      <c r="G2340" s="373"/>
      <c r="H2340" s="373"/>
      <c r="I2340" s="373"/>
      <c r="J2340" s="373"/>
      <c r="K2340" s="373"/>
      <c r="L2340" s="373"/>
      <c r="M2340" s="373"/>
      <c r="N2340" s="373"/>
      <c r="O2340" s="373"/>
      <c r="P2340" s="373"/>
      <c r="Q2340" s="373"/>
      <c r="R2340" s="373"/>
    </row>
    <row r="2341" spans="1:20" ht="21.6" customHeight="1" x14ac:dyDescent="0.25">
      <c r="B2341" s="942" t="str">
        <f>INDEX('훈련비용 조정내역표'!$C$10:$C$60,MATCH(F2343,'훈련비용 조정내역표'!$B$10:$B$60,0),0)</f>
        <v>승인</v>
      </c>
      <c r="C2341" s="942"/>
      <c r="D2341" s="374"/>
      <c r="E2341" s="375"/>
      <c r="F2341" s="375"/>
      <c r="G2341" s="376"/>
      <c r="H2341" s="383" t="s">
        <v>247</v>
      </c>
      <c r="I2341" s="378">
        <f>INDEX('훈련비용 조정내역표'!$G$10:$G$60,MATCH(F2343,'훈련비용 조정내역표'!$B$10:$B$60,0),0)</f>
        <v>0</v>
      </c>
      <c r="J2341" s="383" t="s">
        <v>248</v>
      </c>
      <c r="K2341" s="605">
        <f>INT(IFERROR($J2346/($B2345*$E2345*$B2348),))</f>
        <v>0</v>
      </c>
      <c r="L2341" s="435" t="e">
        <f>K2341/$I2341</f>
        <v>#DIV/0!</v>
      </c>
      <c r="M2341" s="436" t="s">
        <v>249</v>
      </c>
      <c r="N2341" s="605">
        <f>INT(IFERROR($N2346/($D2345*$G2345*$D2348),))</f>
        <v>0</v>
      </c>
      <c r="O2341" s="435" t="e">
        <f>N2341/$I2341</f>
        <v>#DIV/0!</v>
      </c>
      <c r="P2341" s="373"/>
      <c r="Q2341" s="373"/>
      <c r="R2341" s="373"/>
    </row>
    <row r="2342" spans="1:20" ht="21.6" customHeight="1" x14ac:dyDescent="0.25">
      <c r="B2342" s="379" t="s">
        <v>229</v>
      </c>
      <c r="C2342" s="881" t="s">
        <v>230</v>
      </c>
      <c r="D2342" s="881"/>
      <c r="E2342" s="881"/>
      <c r="F2342" s="377" t="s">
        <v>231</v>
      </c>
      <c r="G2342" s="380" t="s">
        <v>233</v>
      </c>
      <c r="H2342" s="943" t="s">
        <v>250</v>
      </c>
      <c r="I2342" s="944"/>
      <c r="J2342" s="944"/>
      <c r="K2342" s="944"/>
      <c r="L2342" s="944"/>
      <c r="M2342" s="944"/>
      <c r="N2342" s="944"/>
      <c r="O2342" s="945"/>
      <c r="P2342" s="373"/>
      <c r="Q2342" s="373"/>
      <c r="R2342" s="373"/>
    </row>
    <row r="2343" spans="1:20" ht="21.6" customHeight="1" thickBot="1" x14ac:dyDescent="0.3">
      <c r="B2343" s="636" t="str">
        <f>일반사항!$E$6</f>
        <v>부산</v>
      </c>
      <c r="C2343" s="937">
        <f>일반사항!$E$7</f>
        <v>0</v>
      </c>
      <c r="D2343" s="937"/>
      <c r="E2343" s="937"/>
      <c r="F2343" s="665">
        <f>'훈련비용 조정내역표'!$B$55</f>
        <v>46</v>
      </c>
      <c r="G2343" s="381">
        <f>INDEX('훈련비용 조정내역표'!$H$10:$H$60,MATCH(F2343,'훈련비용 조정내역표'!$B$10:$B$60,0),0)</f>
        <v>0</v>
      </c>
      <c r="H2343" s="937">
        <f>INDEX('훈련비용 조정내역표'!$D$10:$D$60,MATCH(F2343,'훈련비용 조정내역표'!$B$10:$B$60,0),0)</f>
        <v>0</v>
      </c>
      <c r="I2343" s="937"/>
      <c r="J2343" s="937"/>
      <c r="K2343" s="937"/>
      <c r="L2343" s="434" t="str">
        <f>IF(E2345=G2345,"◯ 적합","◯ 변경")</f>
        <v>◯ 적합</v>
      </c>
      <c r="M2343" s="938">
        <f>INDEX('훈련비용 조정내역표'!$E$10:$E$60,MATCH(F2343,'훈련비용 조정내역표'!$B$10:$B$60,0),0)</f>
        <v>0</v>
      </c>
      <c r="N2343" s="938"/>
      <c r="O2343" s="938"/>
      <c r="P2343" s="373"/>
      <c r="Q2343" s="373"/>
      <c r="R2343" s="373"/>
    </row>
    <row r="2344" spans="1:20" ht="21.6" customHeight="1" thickTop="1" x14ac:dyDescent="0.25">
      <c r="B2344" s="939" t="s">
        <v>106</v>
      </c>
      <c r="C2344" s="939"/>
      <c r="D2344" s="939"/>
      <c r="E2344" s="939" t="s">
        <v>163</v>
      </c>
      <c r="F2344" s="939"/>
      <c r="G2344" s="940"/>
      <c r="H2344" s="941" t="s">
        <v>243</v>
      </c>
      <c r="I2344" s="939"/>
      <c r="J2344" s="939"/>
      <c r="K2344" s="939"/>
      <c r="L2344" s="939" t="s">
        <v>246</v>
      </c>
      <c r="M2344" s="939"/>
      <c r="N2344" s="939"/>
      <c r="O2344" s="939"/>
      <c r="P2344" s="373"/>
      <c r="Q2344" s="373"/>
      <c r="R2344" s="373"/>
      <c r="T2344" s="382"/>
    </row>
    <row r="2345" spans="1:20" ht="21.6" customHeight="1" x14ac:dyDescent="0.25">
      <c r="B2345" s="915">
        <f>INDEX('훈련비용 조정내역표'!$O$10:$O$60,MATCH(F2343,'훈련비용 조정내역표'!$B$10:$B$60,0),0)</f>
        <v>0</v>
      </c>
      <c r="C2345" s="917" t="str">
        <f>IF(B2345=D2345,"◯ 적합","◯ 변경")</f>
        <v>◯ 적합</v>
      </c>
      <c r="D2345" s="918">
        <f>INDEX('훈련비용 조정내역표'!$Y$10:$Y$60,MATCH(F2343,'훈련비용 조정내역표'!$B$10:$B$60,0),0)</f>
        <v>0</v>
      </c>
      <c r="E2345" s="915">
        <f>INDEX('훈련비용 조정내역표'!$N$10:$N$60,MATCH(F2343,'훈련비용 조정내역표'!$B$10:$B$60,0),0)</f>
        <v>0</v>
      </c>
      <c r="F2345" s="917" t="str">
        <f>IF(E2345=G2345,"◯ 적합","◯ 변경")</f>
        <v>◯ 적합</v>
      </c>
      <c r="G2345" s="921">
        <f>INDEX('훈련비용 조정내역표'!$X$10:$X$60,MATCH(F2343,'훈련비용 조정내역표'!$B$10:$B$60,0),0)</f>
        <v>0</v>
      </c>
      <c r="H2345" s="934" t="s">
        <v>36</v>
      </c>
      <c r="I2345" s="926"/>
      <c r="J2345" s="935">
        <f>J2346+J2347+J2348+J2349</f>
        <v>0</v>
      </c>
      <c r="K2345" s="935"/>
      <c r="L2345" s="926" t="s">
        <v>36</v>
      </c>
      <c r="M2345" s="926"/>
      <c r="N2345" s="935">
        <f>N2346+N2347+N2348+N2349</f>
        <v>0</v>
      </c>
      <c r="O2345" s="935"/>
      <c r="P2345" s="373"/>
      <c r="Q2345" s="373"/>
      <c r="R2345" s="373"/>
      <c r="T2345" s="382"/>
    </row>
    <row r="2346" spans="1:20" ht="21.6" customHeight="1" x14ac:dyDescent="0.25">
      <c r="A2346" s="371" t="str">
        <f>F2343&amp;"훈련비금액"</f>
        <v>46훈련비금액</v>
      </c>
      <c r="B2346" s="915"/>
      <c r="C2346" s="917"/>
      <c r="D2346" s="918"/>
      <c r="E2346" s="915"/>
      <c r="F2346" s="917"/>
      <c r="G2346" s="921"/>
      <c r="H2346" s="929" t="s">
        <v>263</v>
      </c>
      <c r="I2346" s="932"/>
      <c r="J2346" s="936">
        <f>E2380</f>
        <v>0</v>
      </c>
      <c r="K2346" s="936"/>
      <c r="L2346" s="932" t="s">
        <v>263</v>
      </c>
      <c r="M2346" s="932"/>
      <c r="N2346" s="936">
        <f>L2380</f>
        <v>0</v>
      </c>
      <c r="O2346" s="936"/>
      <c r="P2346" s="373"/>
      <c r="Q2346" s="373"/>
      <c r="R2346" s="373"/>
      <c r="T2346" s="382"/>
    </row>
    <row r="2347" spans="1:20" ht="21.6" customHeight="1" x14ac:dyDescent="0.25">
      <c r="A2347" s="371" t="str">
        <f>F2343&amp;"숙식비"</f>
        <v>46숙식비</v>
      </c>
      <c r="B2347" s="926" t="s">
        <v>236</v>
      </c>
      <c r="C2347" s="926"/>
      <c r="D2347" s="926"/>
      <c r="E2347" s="926" t="s">
        <v>237</v>
      </c>
      <c r="F2347" s="926"/>
      <c r="G2347" s="927"/>
      <c r="H2347" s="928" t="s">
        <v>342</v>
      </c>
      <c r="I2347" s="384" t="s">
        <v>244</v>
      </c>
      <c r="J2347" s="923">
        <f>E2381</f>
        <v>0</v>
      </c>
      <c r="K2347" s="923"/>
      <c r="L2347" s="931" t="s">
        <v>342</v>
      </c>
      <c r="M2347" s="384" t="s">
        <v>244</v>
      </c>
      <c r="N2347" s="914">
        <f>L2381</f>
        <v>0</v>
      </c>
      <c r="O2347" s="914"/>
      <c r="P2347" s="373"/>
      <c r="Q2347" s="373"/>
      <c r="R2347" s="373"/>
      <c r="T2347" s="382"/>
    </row>
    <row r="2348" spans="1:20" ht="21.6" customHeight="1" x14ac:dyDescent="0.25">
      <c r="A2348" s="371" t="str">
        <f>F2343&amp;"식비"</f>
        <v>46식비</v>
      </c>
      <c r="B2348" s="915">
        <f>INDEX('훈련비용 조정내역표'!$M$10:$M$60,MATCH(F2343,'훈련비용 조정내역표'!$B$10:$B$60,0),0)</f>
        <v>0</v>
      </c>
      <c r="C2348" s="917" t="str">
        <f>IF(B2348=D2348,"◯ 적합","◯ 변경")</f>
        <v>◯ 적합</v>
      </c>
      <c r="D2348" s="918">
        <f>INDEX('훈련비용 조정내역표'!$W$10:$W$60,MATCH(F2343,'훈련비용 조정내역표'!$B$10:$B$60,0),0)</f>
        <v>0</v>
      </c>
      <c r="E2348" s="920">
        <f>INDEX('훈련비용 조정내역표'!$J$10:$J$60,MATCH(F2343,'훈련비용 조정내역표'!$B$10:$B$60,0),0)</f>
        <v>0</v>
      </c>
      <c r="F2348" s="917" t="str">
        <f>IF(E2348=G2348,"◯ 적합","◯ 변경")</f>
        <v>◯ 적합</v>
      </c>
      <c r="G2348" s="921">
        <f>INDEX('훈련비용 조정내역표'!$K$10:$K$60,MATCH(F2343,'훈련비용 조정내역표'!$B$10:$B$60,0),0)</f>
        <v>0</v>
      </c>
      <c r="H2348" s="929"/>
      <c r="I2348" s="384" t="s">
        <v>199</v>
      </c>
      <c r="J2348" s="923">
        <f>E2382</f>
        <v>0</v>
      </c>
      <c r="K2348" s="923"/>
      <c r="L2348" s="932"/>
      <c r="M2348" s="384" t="s">
        <v>199</v>
      </c>
      <c r="N2348" s="914">
        <f>L2382</f>
        <v>0</v>
      </c>
      <c r="O2348" s="914"/>
      <c r="P2348" s="373"/>
      <c r="Q2348" s="373"/>
      <c r="R2348" s="373"/>
      <c r="T2348" s="382"/>
    </row>
    <row r="2349" spans="1:20" ht="21.6" customHeight="1" thickBot="1" x14ac:dyDescent="0.3">
      <c r="A2349" s="371" t="str">
        <f>F2343&amp;"수당 등"</f>
        <v>46수당 등</v>
      </c>
      <c r="B2349" s="916"/>
      <c r="C2349" s="917"/>
      <c r="D2349" s="919"/>
      <c r="E2349" s="916"/>
      <c r="F2349" s="917"/>
      <c r="G2349" s="922"/>
      <c r="H2349" s="930"/>
      <c r="I2349" s="385" t="s">
        <v>245</v>
      </c>
      <c r="J2349" s="924">
        <f>E2383</f>
        <v>0</v>
      </c>
      <c r="K2349" s="924"/>
      <c r="L2349" s="933"/>
      <c r="M2349" s="385" t="s">
        <v>245</v>
      </c>
      <c r="N2349" s="925">
        <f>L2383</f>
        <v>0</v>
      </c>
      <c r="O2349" s="925"/>
      <c r="P2349" s="373"/>
      <c r="Q2349" s="373"/>
      <c r="R2349" s="373"/>
      <c r="T2349" s="382"/>
    </row>
    <row r="2350" spans="1:20" ht="21.6" customHeight="1" thickTop="1" thickBot="1" x14ac:dyDescent="0.3">
      <c r="B2350" s="883" t="s">
        <v>238</v>
      </c>
      <c r="C2350" s="883"/>
      <c r="D2350" s="386">
        <f>INDEX('훈련비용 조정내역표'!$L$10:$L$60,MATCH(F2343,'훈련비용 조정내역표'!$B$10:$B$60,0),0)</f>
        <v>0</v>
      </c>
      <c r="E2350" s="883" t="s">
        <v>239</v>
      </c>
      <c r="F2350" s="883"/>
      <c r="G2350" s="387">
        <f>INDEX('훈련비용 조정내역표'!$V$10:$V$60,MATCH(F2343,'훈련비용 조정내역표'!$B$10:$B$60,0),0)</f>
        <v>0</v>
      </c>
      <c r="H2350" s="884" t="s">
        <v>240</v>
      </c>
      <c r="I2350" s="884"/>
      <c r="J2350" s="388" t="s">
        <v>241</v>
      </c>
      <c r="K2350" s="389"/>
      <c r="L2350" s="388" t="s">
        <v>242</v>
      </c>
      <c r="M2350" s="390"/>
      <c r="N2350" s="885"/>
      <c r="O2350" s="885"/>
      <c r="P2350" s="373"/>
      <c r="Q2350" s="373"/>
      <c r="R2350" s="373"/>
      <c r="T2350" s="382"/>
    </row>
    <row r="2351" spans="1:20" ht="21.6" customHeight="1" thickTop="1" x14ac:dyDescent="0.25">
      <c r="B2351" s="886" t="s">
        <v>174</v>
      </c>
      <c r="C2351" s="889" t="s">
        <v>175</v>
      </c>
      <c r="D2351" s="890"/>
      <c r="E2351" s="895" t="s">
        <v>251</v>
      </c>
      <c r="F2351" s="896"/>
      <c r="G2351" s="896"/>
      <c r="H2351" s="896"/>
      <c r="I2351" s="897" t="s">
        <v>252</v>
      </c>
      <c r="J2351" s="898"/>
      <c r="K2351" s="899"/>
      <c r="L2351" s="906" t="s">
        <v>253</v>
      </c>
      <c r="M2351" s="907"/>
      <c r="N2351" s="907"/>
      <c r="O2351" s="908"/>
      <c r="P2351" s="382"/>
    </row>
    <row r="2352" spans="1:20" ht="21.6" customHeight="1" x14ac:dyDescent="0.25">
      <c r="B2352" s="887"/>
      <c r="C2352" s="891"/>
      <c r="D2352" s="892"/>
      <c r="E2352" s="909" t="s">
        <v>176</v>
      </c>
      <c r="F2352" s="911" t="s">
        <v>177</v>
      </c>
      <c r="G2352" s="912"/>
      <c r="H2352" s="912"/>
      <c r="I2352" s="900"/>
      <c r="J2352" s="901"/>
      <c r="K2352" s="902"/>
      <c r="L2352" s="909" t="s">
        <v>176</v>
      </c>
      <c r="M2352" s="911" t="s">
        <v>177</v>
      </c>
      <c r="N2352" s="912"/>
      <c r="O2352" s="913"/>
      <c r="P2352" s="382"/>
    </row>
    <row r="2353" spans="1:16" ht="21.6" customHeight="1" x14ac:dyDescent="0.25">
      <c r="B2353" s="888"/>
      <c r="C2353" s="893"/>
      <c r="D2353" s="894"/>
      <c r="E2353" s="910"/>
      <c r="F2353" s="392" t="s">
        <v>134</v>
      </c>
      <c r="G2353" s="392" t="s">
        <v>195</v>
      </c>
      <c r="H2353" s="391" t="s">
        <v>136</v>
      </c>
      <c r="I2353" s="903"/>
      <c r="J2353" s="904"/>
      <c r="K2353" s="905"/>
      <c r="L2353" s="910"/>
      <c r="M2353" s="392" t="s">
        <v>134</v>
      </c>
      <c r="N2353" s="392" t="s">
        <v>195</v>
      </c>
      <c r="O2353" s="392" t="s">
        <v>136</v>
      </c>
      <c r="P2353" s="382"/>
    </row>
    <row r="2354" spans="1:16" ht="18.600000000000001" customHeight="1" x14ac:dyDescent="0.25">
      <c r="A2354" s="451" t="s">
        <v>114</v>
      </c>
      <c r="B2354" s="393" t="s">
        <v>114</v>
      </c>
      <c r="C2354" s="880" t="s">
        <v>180</v>
      </c>
      <c r="D2354" s="878"/>
      <c r="E2354" s="394">
        <f>F2354*G2354*H2354</f>
        <v>0</v>
      </c>
      <c r="F2354" s="395"/>
      <c r="G2354" s="395"/>
      <c r="H2354" s="394">
        <f>B2345</f>
        <v>0</v>
      </c>
      <c r="I2354" s="396">
        <f>L2354-E2354</f>
        <v>0</v>
      </c>
      <c r="J2354" s="397"/>
      <c r="K2354" s="398"/>
      <c r="L2354" s="394">
        <f>M2354*N2354*O2354</f>
        <v>0</v>
      </c>
      <c r="M2354" s="399"/>
      <c r="N2354" s="399"/>
      <c r="O2354" s="394">
        <f>D2345</f>
        <v>0</v>
      </c>
      <c r="P2354" s="382"/>
    </row>
    <row r="2355" spans="1:16" ht="18.600000000000001" customHeight="1" x14ac:dyDescent="0.25">
      <c r="A2355" s="451" t="s">
        <v>164</v>
      </c>
      <c r="B2355" s="881" t="s">
        <v>164</v>
      </c>
      <c r="C2355" s="876" t="s">
        <v>178</v>
      </c>
      <c r="D2355" s="877"/>
      <c r="E2355" s="400">
        <f>SUM(E2356:E2359)</f>
        <v>0</v>
      </c>
      <c r="F2355" s="401"/>
      <c r="G2355" s="402"/>
      <c r="H2355" s="402"/>
      <c r="I2355" s="396"/>
      <c r="J2355" s="403"/>
      <c r="K2355" s="404"/>
      <c r="L2355" s="400">
        <f>SUM(L2356:L2359)</f>
        <v>0</v>
      </c>
      <c r="M2355" s="401"/>
      <c r="N2355" s="402"/>
      <c r="O2355" s="402"/>
      <c r="P2355" s="382"/>
    </row>
    <row r="2356" spans="1:16" ht="18.600000000000001" customHeight="1" x14ac:dyDescent="0.25">
      <c r="A2356" s="451"/>
      <c r="B2356" s="881"/>
      <c r="C2356" s="874" t="s">
        <v>181</v>
      </c>
      <c r="D2356" s="882"/>
      <c r="E2356" s="394">
        <f t="shared" ref="E2356:E2359" si="854">F2356*G2356*H2356</f>
        <v>0</v>
      </c>
      <c r="F2356" s="395"/>
      <c r="G2356" s="395"/>
      <c r="H2356" s="394">
        <f>H2354</f>
        <v>0</v>
      </c>
      <c r="I2356" s="396">
        <f t="shared" ref="I2356:I2360" si="855">L2356-E2356</f>
        <v>0</v>
      </c>
      <c r="J2356" s="397"/>
      <c r="K2356" s="398"/>
      <c r="L2356" s="394">
        <f t="shared" ref="L2356:L2360" si="856">M2356*N2356*O2356</f>
        <v>0</v>
      </c>
      <c r="M2356" s="399"/>
      <c r="N2356" s="399"/>
      <c r="O2356" s="394">
        <f>O2354</f>
        <v>0</v>
      </c>
      <c r="P2356" s="382"/>
    </row>
    <row r="2357" spans="1:16" ht="18.600000000000001" customHeight="1" x14ac:dyDescent="0.25">
      <c r="A2357" s="451"/>
      <c r="B2357" s="881"/>
      <c r="C2357" s="874" t="s">
        <v>181</v>
      </c>
      <c r="D2357" s="882"/>
      <c r="E2357" s="394">
        <f t="shared" si="854"/>
        <v>0</v>
      </c>
      <c r="F2357" s="395"/>
      <c r="G2357" s="395"/>
      <c r="H2357" s="394">
        <f>H2354</f>
        <v>0</v>
      </c>
      <c r="I2357" s="396">
        <f t="shared" si="855"/>
        <v>0</v>
      </c>
      <c r="J2357" s="397"/>
      <c r="K2357" s="398"/>
      <c r="L2357" s="394">
        <f t="shared" si="856"/>
        <v>0</v>
      </c>
      <c r="M2357" s="399"/>
      <c r="N2357" s="399"/>
      <c r="O2357" s="394">
        <f>O2354</f>
        <v>0</v>
      </c>
      <c r="P2357" s="382"/>
    </row>
    <row r="2358" spans="1:16" ht="18.600000000000001" customHeight="1" x14ac:dyDescent="0.25">
      <c r="A2358" s="451"/>
      <c r="B2358" s="881"/>
      <c r="C2358" s="874" t="s">
        <v>182</v>
      </c>
      <c r="D2358" s="867"/>
      <c r="E2358" s="394">
        <f t="shared" si="854"/>
        <v>0</v>
      </c>
      <c r="F2358" s="395"/>
      <c r="G2358" s="395"/>
      <c r="H2358" s="394">
        <f>H2354</f>
        <v>0</v>
      </c>
      <c r="I2358" s="396">
        <f t="shared" si="855"/>
        <v>0</v>
      </c>
      <c r="J2358" s="397"/>
      <c r="K2358" s="398"/>
      <c r="L2358" s="394">
        <f t="shared" si="856"/>
        <v>0</v>
      </c>
      <c r="M2358" s="399"/>
      <c r="N2358" s="399"/>
      <c r="O2358" s="394">
        <f>O2354</f>
        <v>0</v>
      </c>
      <c r="P2358" s="382"/>
    </row>
    <row r="2359" spans="1:16" ht="18.600000000000001" customHeight="1" x14ac:dyDescent="0.25">
      <c r="A2359" s="451"/>
      <c r="B2359" s="881"/>
      <c r="C2359" s="874" t="s">
        <v>182</v>
      </c>
      <c r="D2359" s="867"/>
      <c r="E2359" s="394">
        <f t="shared" si="854"/>
        <v>0</v>
      </c>
      <c r="F2359" s="395"/>
      <c r="G2359" s="395"/>
      <c r="H2359" s="394">
        <f>H2354</f>
        <v>0</v>
      </c>
      <c r="I2359" s="396">
        <f t="shared" si="855"/>
        <v>0</v>
      </c>
      <c r="J2359" s="397"/>
      <c r="K2359" s="398"/>
      <c r="L2359" s="394">
        <f t="shared" si="856"/>
        <v>0</v>
      </c>
      <c r="M2359" s="399"/>
      <c r="N2359" s="399"/>
      <c r="O2359" s="394">
        <f>O2354</f>
        <v>0</v>
      </c>
      <c r="P2359" s="382"/>
    </row>
    <row r="2360" spans="1:16" ht="18.600000000000001" customHeight="1" x14ac:dyDescent="0.25">
      <c r="A2360" s="451" t="s">
        <v>165</v>
      </c>
      <c r="B2360" s="405" t="s">
        <v>165</v>
      </c>
      <c r="C2360" s="874" t="s">
        <v>183</v>
      </c>
      <c r="D2360" s="867"/>
      <c r="E2360" s="394">
        <f>F2360*G2360*H2360</f>
        <v>0</v>
      </c>
      <c r="F2360" s="395"/>
      <c r="G2360" s="395"/>
      <c r="H2360" s="394">
        <f>H2354</f>
        <v>0</v>
      </c>
      <c r="I2360" s="396">
        <f t="shared" si="855"/>
        <v>0</v>
      </c>
      <c r="J2360" s="397"/>
      <c r="K2360" s="398"/>
      <c r="L2360" s="394">
        <f t="shared" si="856"/>
        <v>0</v>
      </c>
      <c r="M2360" s="399"/>
      <c r="N2360" s="399"/>
      <c r="O2360" s="394">
        <f>O2354</f>
        <v>0</v>
      </c>
      <c r="P2360" s="382"/>
    </row>
    <row r="2361" spans="1:16" ht="18.600000000000001" customHeight="1" x14ac:dyDescent="0.25">
      <c r="A2361" s="451" t="s">
        <v>166</v>
      </c>
      <c r="B2361" s="875" t="s">
        <v>166</v>
      </c>
      <c r="C2361" s="876" t="s">
        <v>178</v>
      </c>
      <c r="D2361" s="877"/>
      <c r="E2361" s="400">
        <f>SUM(E2362:E2364)</f>
        <v>0</v>
      </c>
      <c r="F2361" s="401"/>
      <c r="G2361" s="402"/>
      <c r="H2361" s="402"/>
      <c r="I2361" s="406"/>
      <c r="J2361" s="403"/>
      <c r="K2361" s="404"/>
      <c r="L2361" s="400">
        <f>SUM(L2362:L2364)</f>
        <v>0</v>
      </c>
      <c r="M2361" s="401"/>
      <c r="N2361" s="402"/>
      <c r="O2361" s="402"/>
      <c r="P2361" s="382"/>
    </row>
    <row r="2362" spans="1:16" ht="18.600000000000001" customHeight="1" x14ac:dyDescent="0.25">
      <c r="A2362" s="451"/>
      <c r="B2362" s="879"/>
      <c r="C2362" s="866" t="s">
        <v>184</v>
      </c>
      <c r="D2362" s="867"/>
      <c r="E2362" s="394">
        <f>F2362*G2362*H2362</f>
        <v>0</v>
      </c>
      <c r="F2362" s="395"/>
      <c r="G2362" s="395"/>
      <c r="H2362" s="394">
        <f>H2354</f>
        <v>0</v>
      </c>
      <c r="I2362" s="396">
        <f t="shared" ref="I2362:I2365" si="857">L2362-E2362</f>
        <v>0</v>
      </c>
      <c r="J2362" s="397"/>
      <c r="K2362" s="398"/>
      <c r="L2362" s="394">
        <f t="shared" ref="L2362:L2365" si="858">M2362*N2362*O2362</f>
        <v>0</v>
      </c>
      <c r="M2362" s="399"/>
      <c r="N2362" s="399"/>
      <c r="O2362" s="394">
        <f>O2354</f>
        <v>0</v>
      </c>
      <c r="P2362" s="382"/>
    </row>
    <row r="2363" spans="1:16" ht="18.600000000000001" customHeight="1" x14ac:dyDescent="0.25">
      <c r="A2363" s="451"/>
      <c r="B2363" s="879"/>
      <c r="C2363" s="866" t="s">
        <v>185</v>
      </c>
      <c r="D2363" s="867"/>
      <c r="E2363" s="394">
        <f t="shared" ref="E2363:E2364" si="859">F2363*G2363*H2363</f>
        <v>0</v>
      </c>
      <c r="F2363" s="395"/>
      <c r="G2363" s="395"/>
      <c r="H2363" s="394">
        <f>H2354</f>
        <v>0</v>
      </c>
      <c r="I2363" s="396">
        <f t="shared" si="857"/>
        <v>0</v>
      </c>
      <c r="J2363" s="397"/>
      <c r="K2363" s="398"/>
      <c r="L2363" s="394">
        <f t="shared" si="858"/>
        <v>0</v>
      </c>
      <c r="M2363" s="399"/>
      <c r="N2363" s="399"/>
      <c r="O2363" s="394">
        <f>O2354</f>
        <v>0</v>
      </c>
      <c r="P2363" s="382"/>
    </row>
    <row r="2364" spans="1:16" ht="18.600000000000001" customHeight="1" x14ac:dyDescent="0.25">
      <c r="A2364" s="451"/>
      <c r="B2364" s="879"/>
      <c r="C2364" s="866" t="s">
        <v>179</v>
      </c>
      <c r="D2364" s="867"/>
      <c r="E2364" s="394">
        <f t="shared" si="859"/>
        <v>0</v>
      </c>
      <c r="F2364" s="395"/>
      <c r="G2364" s="395"/>
      <c r="H2364" s="394">
        <f>H2354</f>
        <v>0</v>
      </c>
      <c r="I2364" s="396">
        <f t="shared" si="857"/>
        <v>0</v>
      </c>
      <c r="J2364" s="397"/>
      <c r="K2364" s="398"/>
      <c r="L2364" s="394">
        <f t="shared" si="858"/>
        <v>0</v>
      </c>
      <c r="M2364" s="399"/>
      <c r="N2364" s="399"/>
      <c r="O2364" s="394">
        <f>O2354</f>
        <v>0</v>
      </c>
      <c r="P2364" s="382"/>
    </row>
    <row r="2365" spans="1:16" ht="18.600000000000001" customHeight="1" x14ac:dyDescent="0.25">
      <c r="A2365" s="451" t="s">
        <v>167</v>
      </c>
      <c r="B2365" s="407" t="s">
        <v>167</v>
      </c>
      <c r="C2365" s="874" t="s">
        <v>186</v>
      </c>
      <c r="D2365" s="867"/>
      <c r="E2365" s="394">
        <f>F2365*G2365*H2365</f>
        <v>0</v>
      </c>
      <c r="F2365" s="395"/>
      <c r="G2365" s="395"/>
      <c r="H2365" s="394">
        <f>H2354</f>
        <v>0</v>
      </c>
      <c r="I2365" s="396">
        <f t="shared" si="857"/>
        <v>0</v>
      </c>
      <c r="J2365" s="397"/>
      <c r="K2365" s="398"/>
      <c r="L2365" s="394">
        <f t="shared" si="858"/>
        <v>0</v>
      </c>
      <c r="M2365" s="399"/>
      <c r="N2365" s="399"/>
      <c r="O2365" s="394">
        <f>O2354</f>
        <v>0</v>
      </c>
      <c r="P2365" s="382"/>
    </row>
    <row r="2366" spans="1:16" ht="18.600000000000001" customHeight="1" x14ac:dyDescent="0.25">
      <c r="A2366" s="451" t="s">
        <v>168</v>
      </c>
      <c r="B2366" s="875" t="s">
        <v>168</v>
      </c>
      <c r="C2366" s="876" t="s">
        <v>178</v>
      </c>
      <c r="D2366" s="877"/>
      <c r="E2366" s="400">
        <f>SUM(E2367:E2369)</f>
        <v>0</v>
      </c>
      <c r="F2366" s="401"/>
      <c r="G2366" s="402"/>
      <c r="H2366" s="402"/>
      <c r="I2366" s="406"/>
      <c r="J2366" s="403"/>
      <c r="K2366" s="404"/>
      <c r="L2366" s="400">
        <f>SUM(L2367:L2369)</f>
        <v>0</v>
      </c>
      <c r="M2366" s="401"/>
      <c r="N2366" s="402"/>
      <c r="O2366" s="402"/>
      <c r="P2366" s="382"/>
    </row>
    <row r="2367" spans="1:16" ht="18.600000000000001" customHeight="1" x14ac:dyDescent="0.25">
      <c r="A2367" s="451"/>
      <c r="B2367" s="875"/>
      <c r="C2367" s="866" t="s">
        <v>187</v>
      </c>
      <c r="D2367" s="867"/>
      <c r="E2367" s="394">
        <f t="shared" ref="E2367:E2369" si="860">F2367*G2367*H2367</f>
        <v>0</v>
      </c>
      <c r="F2367" s="395"/>
      <c r="G2367" s="395"/>
      <c r="H2367" s="394">
        <f>H2354</f>
        <v>0</v>
      </c>
      <c r="I2367" s="396">
        <f t="shared" ref="I2367:I2370" si="861">L2367-E2367</f>
        <v>0</v>
      </c>
      <c r="J2367" s="397"/>
      <c r="K2367" s="398"/>
      <c r="L2367" s="394">
        <f t="shared" ref="L2367:L2370" si="862">M2367*N2367*O2367</f>
        <v>0</v>
      </c>
      <c r="M2367" s="399"/>
      <c r="N2367" s="399"/>
      <c r="O2367" s="394">
        <f>O2354</f>
        <v>0</v>
      </c>
      <c r="P2367" s="382"/>
    </row>
    <row r="2368" spans="1:16" ht="18.600000000000001" customHeight="1" x14ac:dyDescent="0.25">
      <c r="A2368" s="451"/>
      <c r="B2368" s="875"/>
      <c r="C2368" s="866" t="s">
        <v>188</v>
      </c>
      <c r="D2368" s="867"/>
      <c r="E2368" s="394">
        <f t="shared" si="860"/>
        <v>0</v>
      </c>
      <c r="F2368" s="395"/>
      <c r="G2368" s="395"/>
      <c r="H2368" s="394">
        <f>H2354</f>
        <v>0</v>
      </c>
      <c r="I2368" s="396">
        <f t="shared" si="861"/>
        <v>0</v>
      </c>
      <c r="J2368" s="397"/>
      <c r="K2368" s="398"/>
      <c r="L2368" s="394">
        <f t="shared" si="862"/>
        <v>0</v>
      </c>
      <c r="M2368" s="399"/>
      <c r="N2368" s="399"/>
      <c r="O2368" s="394">
        <f>O2354</f>
        <v>0</v>
      </c>
      <c r="P2368" s="382"/>
    </row>
    <row r="2369" spans="1:17" ht="18.600000000000001" customHeight="1" x14ac:dyDescent="0.25">
      <c r="A2369" s="451"/>
      <c r="B2369" s="875"/>
      <c r="C2369" s="866" t="s">
        <v>179</v>
      </c>
      <c r="D2369" s="867"/>
      <c r="E2369" s="394">
        <f t="shared" si="860"/>
        <v>0</v>
      </c>
      <c r="F2369" s="395"/>
      <c r="G2369" s="395"/>
      <c r="H2369" s="394">
        <f>H2354</f>
        <v>0</v>
      </c>
      <c r="I2369" s="396">
        <f t="shared" si="861"/>
        <v>0</v>
      </c>
      <c r="J2369" s="397"/>
      <c r="K2369" s="398"/>
      <c r="L2369" s="394">
        <f t="shared" si="862"/>
        <v>0</v>
      </c>
      <c r="M2369" s="399"/>
      <c r="N2369" s="399"/>
      <c r="O2369" s="394">
        <f>O2354</f>
        <v>0</v>
      </c>
      <c r="P2369" s="382"/>
    </row>
    <row r="2370" spans="1:17" ht="18.600000000000001" customHeight="1" x14ac:dyDescent="0.25">
      <c r="A2370" s="451" t="s">
        <v>169</v>
      </c>
      <c r="B2370" s="405" t="s">
        <v>169</v>
      </c>
      <c r="C2370" s="874" t="s">
        <v>189</v>
      </c>
      <c r="D2370" s="867"/>
      <c r="E2370" s="394">
        <f>F2370*G2370*H2370</f>
        <v>0</v>
      </c>
      <c r="F2370" s="395"/>
      <c r="G2370" s="395"/>
      <c r="H2370" s="394">
        <f>H2354</f>
        <v>0</v>
      </c>
      <c r="I2370" s="396">
        <f t="shared" si="861"/>
        <v>0</v>
      </c>
      <c r="J2370" s="397"/>
      <c r="K2370" s="398"/>
      <c r="L2370" s="394">
        <f t="shared" si="862"/>
        <v>0</v>
      </c>
      <c r="M2370" s="399"/>
      <c r="N2370" s="399"/>
      <c r="O2370" s="394">
        <f>O2354</f>
        <v>0</v>
      </c>
      <c r="P2370" s="382"/>
    </row>
    <row r="2371" spans="1:17" ht="18.600000000000001" customHeight="1" x14ac:dyDescent="0.25">
      <c r="A2371" s="451" t="s">
        <v>170</v>
      </c>
      <c r="B2371" s="875" t="s">
        <v>170</v>
      </c>
      <c r="C2371" s="876" t="s">
        <v>178</v>
      </c>
      <c r="D2371" s="877"/>
      <c r="E2371" s="400">
        <f>SUM(E2372:E2373)</f>
        <v>0</v>
      </c>
      <c r="F2371" s="401"/>
      <c r="G2371" s="402"/>
      <c r="H2371" s="402"/>
      <c r="I2371" s="406"/>
      <c r="J2371" s="403"/>
      <c r="K2371" s="404"/>
      <c r="L2371" s="400">
        <f>SUM(L2372:L2373)</f>
        <v>0</v>
      </c>
      <c r="M2371" s="401"/>
      <c r="N2371" s="402"/>
      <c r="O2371" s="402"/>
      <c r="P2371" s="382"/>
    </row>
    <row r="2372" spans="1:17" ht="18.600000000000001" customHeight="1" x14ac:dyDescent="0.25">
      <c r="A2372" s="451"/>
      <c r="B2372" s="878"/>
      <c r="C2372" s="874" t="s">
        <v>170</v>
      </c>
      <c r="D2372" s="867"/>
      <c r="E2372" s="394">
        <f t="shared" ref="E2372" si="863">F2372*G2372*H2372</f>
        <v>0</v>
      </c>
      <c r="F2372" s="395"/>
      <c r="G2372" s="395"/>
      <c r="H2372" s="394">
        <f>H2354</f>
        <v>0</v>
      </c>
      <c r="I2372" s="396">
        <f t="shared" ref="I2372:I2374" si="864">L2372-E2372</f>
        <v>0</v>
      </c>
      <c r="J2372" s="397"/>
      <c r="K2372" s="398"/>
      <c r="L2372" s="394">
        <f t="shared" ref="L2372:L2374" si="865">M2372*N2372*O2372</f>
        <v>0</v>
      </c>
      <c r="M2372" s="399"/>
      <c r="N2372" s="399"/>
      <c r="O2372" s="394">
        <f>O2354</f>
        <v>0</v>
      </c>
      <c r="P2372" s="382"/>
    </row>
    <row r="2373" spans="1:17" ht="18.600000000000001" customHeight="1" x14ac:dyDescent="0.25">
      <c r="A2373" s="451"/>
      <c r="B2373" s="878"/>
      <c r="C2373" s="874" t="s">
        <v>190</v>
      </c>
      <c r="D2373" s="867"/>
      <c r="E2373" s="394">
        <f>F2373*G2373*H2373</f>
        <v>0</v>
      </c>
      <c r="F2373" s="395"/>
      <c r="G2373" s="395"/>
      <c r="H2373" s="394">
        <f>H2354</f>
        <v>0</v>
      </c>
      <c r="I2373" s="396">
        <f t="shared" si="864"/>
        <v>0</v>
      </c>
      <c r="J2373" s="397"/>
      <c r="K2373" s="398"/>
      <c r="L2373" s="394">
        <f t="shared" si="865"/>
        <v>0</v>
      </c>
      <c r="M2373" s="399"/>
      <c r="N2373" s="399"/>
      <c r="O2373" s="394">
        <f>O2354</f>
        <v>0</v>
      </c>
      <c r="P2373" s="382"/>
    </row>
    <row r="2374" spans="1:17" ht="18.600000000000001" customHeight="1" x14ac:dyDescent="0.25">
      <c r="A2374" s="451" t="s">
        <v>171</v>
      </c>
      <c r="B2374" s="405" t="s">
        <v>171</v>
      </c>
      <c r="C2374" s="874" t="s">
        <v>191</v>
      </c>
      <c r="D2374" s="867"/>
      <c r="E2374" s="394">
        <f>F2374*G2374*H2374</f>
        <v>0</v>
      </c>
      <c r="F2374" s="395"/>
      <c r="G2374" s="395"/>
      <c r="H2374" s="394">
        <f>H2354</f>
        <v>0</v>
      </c>
      <c r="I2374" s="396">
        <f t="shared" si="864"/>
        <v>0</v>
      </c>
      <c r="J2374" s="397"/>
      <c r="K2374" s="398"/>
      <c r="L2374" s="394">
        <f t="shared" si="865"/>
        <v>0</v>
      </c>
      <c r="M2374" s="399"/>
      <c r="N2374" s="399"/>
      <c r="O2374" s="394">
        <f>O2354</f>
        <v>0</v>
      </c>
      <c r="P2374" s="382"/>
      <c r="Q2374" s="371" t="s">
        <v>256</v>
      </c>
    </row>
    <row r="2375" spans="1:17" ht="18.600000000000001" customHeight="1" x14ac:dyDescent="0.25">
      <c r="A2375" s="451" t="s">
        <v>172</v>
      </c>
      <c r="B2375" s="875" t="s">
        <v>172</v>
      </c>
      <c r="C2375" s="876" t="s">
        <v>178</v>
      </c>
      <c r="D2375" s="877"/>
      <c r="E2375" s="400">
        <f>SUM(E2376:E2378)</f>
        <v>0</v>
      </c>
      <c r="F2375" s="401"/>
      <c r="G2375" s="402"/>
      <c r="H2375" s="402"/>
      <c r="I2375" s="406"/>
      <c r="J2375" s="403"/>
      <c r="K2375" s="404"/>
      <c r="L2375" s="400">
        <f>SUM(L2376:L2378)</f>
        <v>0</v>
      </c>
      <c r="M2375" s="401"/>
      <c r="N2375" s="402"/>
      <c r="O2375" s="402"/>
      <c r="P2375" s="382"/>
    </row>
    <row r="2376" spans="1:17" ht="18.600000000000001" customHeight="1" x14ac:dyDescent="0.25">
      <c r="A2376" s="451"/>
      <c r="B2376" s="875"/>
      <c r="C2376" s="866" t="s">
        <v>192</v>
      </c>
      <c r="D2376" s="867"/>
      <c r="E2376" s="394">
        <f t="shared" ref="E2376:E2378" si="866">F2376*G2376*H2376</f>
        <v>0</v>
      </c>
      <c r="F2376" s="395"/>
      <c r="G2376" s="395"/>
      <c r="H2376" s="394">
        <f>H2354</f>
        <v>0</v>
      </c>
      <c r="I2376" s="396">
        <f t="shared" ref="I2376:I2379" si="867">L2376-E2376</f>
        <v>0</v>
      </c>
      <c r="J2376" s="397"/>
      <c r="K2376" s="398"/>
      <c r="L2376" s="394">
        <f t="shared" ref="L2376:L2379" si="868">M2376*N2376*O2376</f>
        <v>0</v>
      </c>
      <c r="M2376" s="399"/>
      <c r="N2376" s="399"/>
      <c r="O2376" s="394">
        <f>O2354</f>
        <v>0</v>
      </c>
      <c r="P2376" s="382"/>
    </row>
    <row r="2377" spans="1:17" ht="18.600000000000001" customHeight="1" x14ac:dyDescent="0.25">
      <c r="A2377" s="451"/>
      <c r="B2377" s="875"/>
      <c r="C2377" s="866" t="s">
        <v>193</v>
      </c>
      <c r="D2377" s="867"/>
      <c r="E2377" s="394">
        <f t="shared" si="866"/>
        <v>0</v>
      </c>
      <c r="F2377" s="395"/>
      <c r="G2377" s="395"/>
      <c r="H2377" s="394">
        <f>H2354</f>
        <v>0</v>
      </c>
      <c r="I2377" s="396">
        <f t="shared" si="867"/>
        <v>0</v>
      </c>
      <c r="J2377" s="397"/>
      <c r="K2377" s="398"/>
      <c r="L2377" s="394">
        <f t="shared" si="868"/>
        <v>0</v>
      </c>
      <c r="M2377" s="399"/>
      <c r="N2377" s="399"/>
      <c r="O2377" s="394">
        <f>O2354</f>
        <v>0</v>
      </c>
      <c r="P2377" s="382"/>
    </row>
    <row r="2378" spans="1:17" ht="18.600000000000001" customHeight="1" x14ac:dyDescent="0.25">
      <c r="A2378" s="451"/>
      <c r="B2378" s="875"/>
      <c r="C2378" s="866" t="s">
        <v>179</v>
      </c>
      <c r="D2378" s="867"/>
      <c r="E2378" s="394">
        <f t="shared" si="866"/>
        <v>0</v>
      </c>
      <c r="F2378" s="395"/>
      <c r="G2378" s="395"/>
      <c r="H2378" s="394">
        <f>H2354</f>
        <v>0</v>
      </c>
      <c r="I2378" s="396">
        <f t="shared" si="867"/>
        <v>0</v>
      </c>
      <c r="J2378" s="397"/>
      <c r="K2378" s="398"/>
      <c r="L2378" s="394">
        <f t="shared" si="868"/>
        <v>0</v>
      </c>
      <c r="M2378" s="399"/>
      <c r="N2378" s="399"/>
      <c r="O2378" s="394">
        <f>O2354</f>
        <v>0</v>
      </c>
      <c r="P2378" s="382"/>
    </row>
    <row r="2379" spans="1:17" ht="18.600000000000001" customHeight="1" x14ac:dyDescent="0.25">
      <c r="A2379" s="451" t="s">
        <v>173</v>
      </c>
      <c r="B2379" s="405" t="s">
        <v>173</v>
      </c>
      <c r="C2379" s="866" t="s">
        <v>194</v>
      </c>
      <c r="D2379" s="867"/>
      <c r="E2379" s="394">
        <f>F2379*G2379*H2379</f>
        <v>0</v>
      </c>
      <c r="F2379" s="395"/>
      <c r="G2379" s="395"/>
      <c r="H2379" s="394">
        <f>H2354</f>
        <v>0</v>
      </c>
      <c r="I2379" s="396">
        <f t="shared" si="867"/>
        <v>0</v>
      </c>
      <c r="J2379" s="397"/>
      <c r="K2379" s="398"/>
      <c r="L2379" s="394">
        <f t="shared" si="868"/>
        <v>0</v>
      </c>
      <c r="M2379" s="399"/>
      <c r="N2379" s="399"/>
      <c r="O2379" s="394">
        <f>O2354</f>
        <v>0</v>
      </c>
      <c r="P2379" s="382"/>
    </row>
    <row r="2380" spans="1:17" s="415" customFormat="1" ht="18.600000000000001" customHeight="1" x14ac:dyDescent="0.25">
      <c r="B2380" s="868" t="s">
        <v>196</v>
      </c>
      <c r="C2380" s="869"/>
      <c r="D2380" s="870"/>
      <c r="E2380" s="408">
        <f>SUM(E2354,E2355,E2360,E2361,E2365,E2366,E2370,E2371,E2374,E2375,E2379)</f>
        <v>0</v>
      </c>
      <c r="F2380" s="401"/>
      <c r="G2380" s="409"/>
      <c r="H2380" s="410"/>
      <c r="I2380" s="411"/>
      <c r="J2380" s="412"/>
      <c r="K2380" s="413"/>
      <c r="L2380" s="408">
        <f>SUM(L2354,L2355,L2360,L2361,L2365,L2366,L2370,L2371,L2374,L2375,L2379)</f>
        <v>0</v>
      </c>
      <c r="M2380" s="401"/>
      <c r="N2380" s="409"/>
      <c r="O2380" s="410"/>
      <c r="P2380" s="414"/>
    </row>
    <row r="2381" spans="1:17" ht="16.8" customHeight="1" outlineLevel="1" x14ac:dyDescent="0.25">
      <c r="B2381" s="871" t="s">
        <v>264</v>
      </c>
      <c r="C2381" s="872" t="s">
        <v>201</v>
      </c>
      <c r="D2381" s="873"/>
      <c r="E2381" s="416">
        <f t="shared" ref="E2381" si="869">F2381*G2381*H2381</f>
        <v>0</v>
      </c>
      <c r="F2381" s="417"/>
      <c r="G2381" s="417"/>
      <c r="H2381" s="394">
        <f>H2354</f>
        <v>0</v>
      </c>
      <c r="I2381" s="396">
        <f t="shared" ref="I2381:I2383" si="870">L2381-E2381</f>
        <v>0</v>
      </c>
      <c r="J2381" s="397"/>
      <c r="K2381" s="398"/>
      <c r="L2381" s="394">
        <f t="shared" ref="L2381:L2383" si="871">M2381*N2381*O2381</f>
        <v>0</v>
      </c>
      <c r="M2381" s="399"/>
      <c r="N2381" s="399"/>
      <c r="O2381" s="394">
        <f>O2354</f>
        <v>0</v>
      </c>
      <c r="P2381" s="382"/>
    </row>
    <row r="2382" spans="1:17" ht="16.8" customHeight="1" outlineLevel="1" x14ac:dyDescent="0.25">
      <c r="B2382" s="871"/>
      <c r="C2382" s="872" t="s">
        <v>200</v>
      </c>
      <c r="D2382" s="873"/>
      <c r="E2382" s="416">
        <f>F2382*G2382*H2382</f>
        <v>0</v>
      </c>
      <c r="F2382" s="417">
        <v>5000</v>
      </c>
      <c r="G2382" s="417">
        <f>20*2</f>
        <v>40</v>
      </c>
      <c r="H2382" s="394">
        <f>H2354</f>
        <v>0</v>
      </c>
      <c r="I2382" s="396">
        <f t="shared" si="870"/>
        <v>0</v>
      </c>
      <c r="J2382" s="397"/>
      <c r="K2382" s="398"/>
      <c r="L2382" s="394">
        <f t="shared" si="871"/>
        <v>0</v>
      </c>
      <c r="M2382" s="399"/>
      <c r="N2382" s="399"/>
      <c r="O2382" s="394">
        <f>O2354</f>
        <v>0</v>
      </c>
      <c r="P2382" s="382"/>
    </row>
    <row r="2383" spans="1:17" ht="16.8" customHeight="1" outlineLevel="1" x14ac:dyDescent="0.25">
      <c r="B2383" s="871"/>
      <c r="C2383" s="872" t="s">
        <v>197</v>
      </c>
      <c r="D2383" s="873"/>
      <c r="E2383" s="416">
        <f t="shared" ref="E2383" si="872">F2383*G2383*H2383</f>
        <v>0</v>
      </c>
      <c r="F2383" s="417"/>
      <c r="G2383" s="417"/>
      <c r="H2383" s="394">
        <f>H2354</f>
        <v>0</v>
      </c>
      <c r="I2383" s="396">
        <f t="shared" si="870"/>
        <v>0</v>
      </c>
      <c r="J2383" s="397"/>
      <c r="K2383" s="398"/>
      <c r="L2383" s="394">
        <f t="shared" si="871"/>
        <v>0</v>
      </c>
      <c r="M2383" s="399"/>
      <c r="N2383" s="399"/>
      <c r="O2383" s="394">
        <f>O2354</f>
        <v>0</v>
      </c>
      <c r="P2383" s="382"/>
    </row>
    <row r="2384" spans="1:17" s="415" customFormat="1" ht="18.600000000000001" customHeight="1" outlineLevel="1" thickBot="1" x14ac:dyDescent="0.3">
      <c r="B2384" s="860" t="s">
        <v>265</v>
      </c>
      <c r="C2384" s="861"/>
      <c r="D2384" s="862"/>
      <c r="E2384" s="418">
        <f>SUM(E2381:E2383)</f>
        <v>0</v>
      </c>
      <c r="F2384" s="419"/>
      <c r="G2384" s="420"/>
      <c r="H2384" s="421"/>
      <c r="I2384" s="422"/>
      <c r="J2384" s="423"/>
      <c r="K2384" s="424"/>
      <c r="L2384" s="418">
        <f>SUM(L2381:L2383)</f>
        <v>0</v>
      </c>
      <c r="M2384" s="419"/>
      <c r="N2384" s="420"/>
      <c r="O2384" s="421"/>
      <c r="P2384" s="414"/>
    </row>
    <row r="2385" spans="1:20" ht="21" customHeight="1" thickBot="1" x14ac:dyDescent="0.3">
      <c r="B2385" s="863" t="s">
        <v>254</v>
      </c>
      <c r="C2385" s="864"/>
      <c r="D2385" s="865" t="s">
        <v>255</v>
      </c>
      <c r="E2385" s="857"/>
      <c r="F2385" s="857" t="s">
        <v>257</v>
      </c>
      <c r="G2385" s="857"/>
      <c r="H2385" s="857" t="s">
        <v>258</v>
      </c>
      <c r="I2385" s="857"/>
      <c r="J2385" s="857" t="s">
        <v>259</v>
      </c>
      <c r="K2385" s="857"/>
      <c r="L2385" s="858" t="s">
        <v>260</v>
      </c>
      <c r="M2385" s="858"/>
      <c r="N2385" s="858" t="s">
        <v>261</v>
      </c>
      <c r="O2385" s="859"/>
      <c r="P2385" s="382"/>
    </row>
    <row r="2386" spans="1:20" outlineLevel="1" x14ac:dyDescent="0.25">
      <c r="B2386" s="303" t="s">
        <v>266</v>
      </c>
      <c r="E2386" s="425">
        <f>(E2380-E2379)*0.05</f>
        <v>0</v>
      </c>
      <c r="F2386" s="303"/>
      <c r="G2386" s="303"/>
      <c r="H2386" s="426"/>
      <c r="L2386" s="425">
        <f>(L2380-L2379)*0.05</f>
        <v>0</v>
      </c>
      <c r="P2386" s="382"/>
    </row>
    <row r="2387" spans="1:20" outlineLevel="1" x14ac:dyDescent="0.25">
      <c r="B2387" s="303"/>
      <c r="E2387" s="427" t="str">
        <f>IF(E2379&lt;=E2386,"O.K","Review")</f>
        <v>O.K</v>
      </c>
      <c r="F2387" s="303"/>
      <c r="G2387" s="303"/>
      <c r="L2387" s="427" t="str">
        <f>IF(L2379&lt;=L2386,"O.K","Review")</f>
        <v>O.K</v>
      </c>
      <c r="P2387" s="382"/>
    </row>
    <row r="2388" spans="1:20" x14ac:dyDescent="0.25">
      <c r="B2388" s="303"/>
      <c r="E2388" s="427"/>
      <c r="F2388" s="303"/>
      <c r="G2388" s="303"/>
      <c r="L2388" s="427"/>
      <c r="P2388" s="382"/>
    </row>
    <row r="2389" spans="1:20" s="428" customFormat="1" ht="25.5" customHeight="1" outlineLevel="1" x14ac:dyDescent="0.25">
      <c r="B2389" s="429" t="str">
        <f>정부지원금!$B$29</f>
        <v>성명 :                  (서명)</v>
      </c>
      <c r="C2389" s="429"/>
      <c r="E2389" s="429" t="str">
        <f>정부지원금!$E$29</f>
        <v>성명 :                  (서명)</v>
      </c>
      <c r="F2389" s="430"/>
      <c r="H2389" s="429" t="str">
        <f>정부지원금!$G$29</f>
        <v>성명 :                  (서명)</v>
      </c>
      <c r="K2389" s="430" t="str">
        <f>정부지원금!$I$29</f>
        <v>성명 :                  (서명)</v>
      </c>
      <c r="N2389" s="430" t="str">
        <f>정부지원금!$K$29</f>
        <v>성명 :                  (서명)</v>
      </c>
      <c r="P2389" s="382"/>
    </row>
    <row r="2390" spans="1:20" s="428" customFormat="1" ht="25.5" customHeight="1" outlineLevel="1" x14ac:dyDescent="0.25">
      <c r="B2390" s="429" t="str">
        <f>정부지원금!$B$30</f>
        <v>성명 :                  (서명)</v>
      </c>
      <c r="C2390" s="429"/>
      <c r="E2390" s="429" t="str">
        <f>정부지원금!$E$30</f>
        <v>성명 :                  (서명)</v>
      </c>
      <c r="F2390" s="430"/>
      <c r="H2390" s="429" t="str">
        <f>정부지원금!$G$30</f>
        <v>성명 :                  (서명)</v>
      </c>
      <c r="K2390" s="430" t="str">
        <f>정부지원금!$I$30</f>
        <v>성명 :                  (서명)</v>
      </c>
      <c r="N2390" s="430" t="str">
        <f>정부지원금!$K$30</f>
        <v>성명 :                  (서명)</v>
      </c>
      <c r="P2390" s="382"/>
    </row>
    <row r="2392" spans="1:20" ht="43.5" customHeight="1" x14ac:dyDescent="0.25">
      <c r="B2392" s="372" t="s">
        <v>262</v>
      </c>
      <c r="C2392" s="373"/>
      <c r="D2392" s="373"/>
      <c r="E2392" s="373"/>
      <c r="F2392" s="373"/>
      <c r="G2392" s="373"/>
      <c r="H2392" s="373"/>
      <c r="I2392" s="373"/>
      <c r="J2392" s="373"/>
      <c r="K2392" s="373"/>
      <c r="L2392" s="373"/>
      <c r="M2392" s="373"/>
      <c r="N2392" s="373"/>
      <c r="O2392" s="373"/>
      <c r="P2392" s="373"/>
      <c r="Q2392" s="373"/>
      <c r="R2392" s="373"/>
    </row>
    <row r="2393" spans="1:20" ht="21.6" customHeight="1" x14ac:dyDescent="0.25">
      <c r="B2393" s="942" t="str">
        <f>INDEX('훈련비용 조정내역표'!$C$10:$C$60,MATCH(F2395,'훈련비용 조정내역표'!$B$10:$B$60,0),0)</f>
        <v>승인</v>
      </c>
      <c r="C2393" s="942"/>
      <c r="D2393" s="374"/>
      <c r="E2393" s="375"/>
      <c r="F2393" s="375"/>
      <c r="G2393" s="376"/>
      <c r="H2393" s="383" t="s">
        <v>247</v>
      </c>
      <c r="I2393" s="378">
        <f>INDEX('훈련비용 조정내역표'!$G$10:$G$60,MATCH(F2395,'훈련비용 조정내역표'!$B$10:$B$60,0),0)</f>
        <v>0</v>
      </c>
      <c r="J2393" s="383" t="s">
        <v>248</v>
      </c>
      <c r="K2393" s="605">
        <f>INT(IFERROR($J2398/($B2397*$E2397*$B2400),))</f>
        <v>0</v>
      </c>
      <c r="L2393" s="435" t="e">
        <f>K2393/$I2393</f>
        <v>#DIV/0!</v>
      </c>
      <c r="M2393" s="436" t="s">
        <v>249</v>
      </c>
      <c r="N2393" s="605">
        <f>INT(IFERROR($N2398/($D2397*$G2397*$D2400),))</f>
        <v>0</v>
      </c>
      <c r="O2393" s="435" t="e">
        <f>N2393/$I2393</f>
        <v>#DIV/0!</v>
      </c>
      <c r="P2393" s="373"/>
      <c r="Q2393" s="373"/>
      <c r="R2393" s="373"/>
    </row>
    <row r="2394" spans="1:20" ht="21.6" customHeight="1" x14ac:dyDescent="0.25">
      <c r="B2394" s="379" t="s">
        <v>229</v>
      </c>
      <c r="C2394" s="881" t="s">
        <v>230</v>
      </c>
      <c r="D2394" s="881"/>
      <c r="E2394" s="881"/>
      <c r="F2394" s="377" t="s">
        <v>231</v>
      </c>
      <c r="G2394" s="380" t="s">
        <v>233</v>
      </c>
      <c r="H2394" s="943" t="s">
        <v>250</v>
      </c>
      <c r="I2394" s="944"/>
      <c r="J2394" s="944"/>
      <c r="K2394" s="944"/>
      <c r="L2394" s="944"/>
      <c r="M2394" s="944"/>
      <c r="N2394" s="944"/>
      <c r="O2394" s="945"/>
      <c r="P2394" s="373"/>
      <c r="Q2394" s="373"/>
      <c r="R2394" s="373"/>
    </row>
    <row r="2395" spans="1:20" ht="21.6" customHeight="1" thickBot="1" x14ac:dyDescent="0.3">
      <c r="B2395" s="636" t="str">
        <f>일반사항!$E$6</f>
        <v>부산</v>
      </c>
      <c r="C2395" s="937">
        <f>일반사항!$E$7</f>
        <v>0</v>
      </c>
      <c r="D2395" s="937"/>
      <c r="E2395" s="937"/>
      <c r="F2395" s="665">
        <f>'훈련비용 조정내역표'!$B$56</f>
        <v>47</v>
      </c>
      <c r="G2395" s="381">
        <f>INDEX('훈련비용 조정내역표'!$H$10:$H$60,MATCH(F2395,'훈련비용 조정내역표'!$B$10:$B$60,0),0)</f>
        <v>0</v>
      </c>
      <c r="H2395" s="937">
        <f>INDEX('훈련비용 조정내역표'!$D$10:$D$60,MATCH(F2395,'훈련비용 조정내역표'!$B$10:$B$60,0),0)</f>
        <v>0</v>
      </c>
      <c r="I2395" s="937"/>
      <c r="J2395" s="937"/>
      <c r="K2395" s="937"/>
      <c r="L2395" s="434" t="str">
        <f>IF(E2397=G2397,"◯ 적합","◯ 변경")</f>
        <v>◯ 적합</v>
      </c>
      <c r="M2395" s="938">
        <f>INDEX('훈련비용 조정내역표'!$E$10:$E$60,MATCH(F2395,'훈련비용 조정내역표'!$B$10:$B$60,0),0)</f>
        <v>0</v>
      </c>
      <c r="N2395" s="938"/>
      <c r="O2395" s="938"/>
      <c r="P2395" s="373"/>
      <c r="Q2395" s="373"/>
      <c r="R2395" s="373"/>
    </row>
    <row r="2396" spans="1:20" ht="21.6" customHeight="1" thickTop="1" x14ac:dyDescent="0.25">
      <c r="B2396" s="939" t="s">
        <v>106</v>
      </c>
      <c r="C2396" s="939"/>
      <c r="D2396" s="939"/>
      <c r="E2396" s="939" t="s">
        <v>163</v>
      </c>
      <c r="F2396" s="939"/>
      <c r="G2396" s="940"/>
      <c r="H2396" s="941" t="s">
        <v>243</v>
      </c>
      <c r="I2396" s="939"/>
      <c r="J2396" s="939"/>
      <c r="K2396" s="939"/>
      <c r="L2396" s="939" t="s">
        <v>246</v>
      </c>
      <c r="M2396" s="939"/>
      <c r="N2396" s="939"/>
      <c r="O2396" s="939"/>
      <c r="P2396" s="373"/>
      <c r="Q2396" s="373"/>
      <c r="R2396" s="373"/>
      <c r="T2396" s="382"/>
    </row>
    <row r="2397" spans="1:20" ht="21.6" customHeight="1" x14ac:dyDescent="0.25">
      <c r="B2397" s="915">
        <f>INDEX('훈련비용 조정내역표'!$O$10:$O$60,MATCH(F2395,'훈련비용 조정내역표'!$B$10:$B$60,0),0)</f>
        <v>0</v>
      </c>
      <c r="C2397" s="917" t="str">
        <f>IF(B2397=D2397,"◯ 적합","◯ 변경")</f>
        <v>◯ 적합</v>
      </c>
      <c r="D2397" s="918">
        <f>INDEX('훈련비용 조정내역표'!$Y$10:$Y$60,MATCH(F2395,'훈련비용 조정내역표'!$B$10:$B$60,0),0)</f>
        <v>0</v>
      </c>
      <c r="E2397" s="915">
        <f>INDEX('훈련비용 조정내역표'!$N$10:$N$60,MATCH(F2395,'훈련비용 조정내역표'!$B$10:$B$60,0),0)</f>
        <v>0</v>
      </c>
      <c r="F2397" s="917" t="str">
        <f>IF(E2397=G2397,"◯ 적합","◯ 변경")</f>
        <v>◯ 적합</v>
      </c>
      <c r="G2397" s="921">
        <f>INDEX('훈련비용 조정내역표'!$X$10:$X$60,MATCH(F2395,'훈련비용 조정내역표'!$B$10:$B$60,0),0)</f>
        <v>0</v>
      </c>
      <c r="H2397" s="934" t="s">
        <v>36</v>
      </c>
      <c r="I2397" s="926"/>
      <c r="J2397" s="935">
        <f>J2398+J2399+J2400+J2401</f>
        <v>0</v>
      </c>
      <c r="K2397" s="935"/>
      <c r="L2397" s="926" t="s">
        <v>36</v>
      </c>
      <c r="M2397" s="926"/>
      <c r="N2397" s="935">
        <f>N2398+N2399+N2400+N2401</f>
        <v>0</v>
      </c>
      <c r="O2397" s="935"/>
      <c r="P2397" s="373"/>
      <c r="Q2397" s="373"/>
      <c r="R2397" s="373"/>
      <c r="T2397" s="382"/>
    </row>
    <row r="2398" spans="1:20" ht="21.6" customHeight="1" x14ac:dyDescent="0.25">
      <c r="A2398" s="371" t="str">
        <f>F2395&amp;"훈련비금액"</f>
        <v>47훈련비금액</v>
      </c>
      <c r="B2398" s="915"/>
      <c r="C2398" s="917"/>
      <c r="D2398" s="918"/>
      <c r="E2398" s="915"/>
      <c r="F2398" s="917"/>
      <c r="G2398" s="921"/>
      <c r="H2398" s="929" t="s">
        <v>263</v>
      </c>
      <c r="I2398" s="932"/>
      <c r="J2398" s="936">
        <f>E2432</f>
        <v>0</v>
      </c>
      <c r="K2398" s="936"/>
      <c r="L2398" s="932" t="s">
        <v>263</v>
      </c>
      <c r="M2398" s="932"/>
      <c r="N2398" s="936">
        <f>L2432</f>
        <v>0</v>
      </c>
      <c r="O2398" s="936"/>
      <c r="P2398" s="373"/>
      <c r="Q2398" s="373"/>
      <c r="R2398" s="373"/>
      <c r="T2398" s="382"/>
    </row>
    <row r="2399" spans="1:20" ht="21.6" customHeight="1" x14ac:dyDescent="0.25">
      <c r="A2399" s="371" t="str">
        <f>F2395&amp;"숙식비"</f>
        <v>47숙식비</v>
      </c>
      <c r="B2399" s="926" t="s">
        <v>236</v>
      </c>
      <c r="C2399" s="926"/>
      <c r="D2399" s="926"/>
      <c r="E2399" s="926" t="s">
        <v>237</v>
      </c>
      <c r="F2399" s="926"/>
      <c r="G2399" s="927"/>
      <c r="H2399" s="928" t="s">
        <v>342</v>
      </c>
      <c r="I2399" s="384" t="s">
        <v>244</v>
      </c>
      <c r="J2399" s="923">
        <f>E2433</f>
        <v>0</v>
      </c>
      <c r="K2399" s="923"/>
      <c r="L2399" s="931" t="s">
        <v>342</v>
      </c>
      <c r="M2399" s="384" t="s">
        <v>244</v>
      </c>
      <c r="N2399" s="914">
        <f>L2433</f>
        <v>0</v>
      </c>
      <c r="O2399" s="914"/>
      <c r="P2399" s="373"/>
      <c r="Q2399" s="373"/>
      <c r="R2399" s="373"/>
      <c r="T2399" s="382"/>
    </row>
    <row r="2400" spans="1:20" ht="21.6" customHeight="1" x14ac:dyDescent="0.25">
      <c r="A2400" s="371" t="str">
        <f>F2395&amp;"식비"</f>
        <v>47식비</v>
      </c>
      <c r="B2400" s="915">
        <f>INDEX('훈련비용 조정내역표'!$M$10:$M$60,MATCH(F2395,'훈련비용 조정내역표'!$B$10:$B$60,0),0)</f>
        <v>0</v>
      </c>
      <c r="C2400" s="917" t="str">
        <f>IF(B2400=D2400,"◯ 적합","◯ 변경")</f>
        <v>◯ 적합</v>
      </c>
      <c r="D2400" s="918">
        <f>INDEX('훈련비용 조정내역표'!$W$10:$W$60,MATCH(F2395,'훈련비용 조정내역표'!$B$10:$B$60,0),0)</f>
        <v>0</v>
      </c>
      <c r="E2400" s="920">
        <f>INDEX('훈련비용 조정내역표'!$J$10:$J$60,MATCH(F2395,'훈련비용 조정내역표'!$B$10:$B$60,0),0)</f>
        <v>0</v>
      </c>
      <c r="F2400" s="917" t="str">
        <f>IF(E2400=G2400,"◯ 적합","◯ 변경")</f>
        <v>◯ 적합</v>
      </c>
      <c r="G2400" s="921">
        <f>INDEX('훈련비용 조정내역표'!$K$10:$K$60,MATCH(F2395,'훈련비용 조정내역표'!$B$10:$B$60,0),0)</f>
        <v>0</v>
      </c>
      <c r="H2400" s="929"/>
      <c r="I2400" s="384" t="s">
        <v>199</v>
      </c>
      <c r="J2400" s="923">
        <f>E2434</f>
        <v>0</v>
      </c>
      <c r="K2400" s="923"/>
      <c r="L2400" s="932"/>
      <c r="M2400" s="384" t="s">
        <v>199</v>
      </c>
      <c r="N2400" s="914">
        <f>L2434</f>
        <v>0</v>
      </c>
      <c r="O2400" s="914"/>
      <c r="P2400" s="373"/>
      <c r="Q2400" s="373"/>
      <c r="R2400" s="373"/>
      <c r="T2400" s="382"/>
    </row>
    <row r="2401" spans="1:20" ht="21.6" customHeight="1" thickBot="1" x14ac:dyDescent="0.3">
      <c r="A2401" s="371" t="str">
        <f>F2395&amp;"수당 등"</f>
        <v>47수당 등</v>
      </c>
      <c r="B2401" s="916"/>
      <c r="C2401" s="917"/>
      <c r="D2401" s="919"/>
      <c r="E2401" s="916"/>
      <c r="F2401" s="917"/>
      <c r="G2401" s="922"/>
      <c r="H2401" s="930"/>
      <c r="I2401" s="385" t="s">
        <v>245</v>
      </c>
      <c r="J2401" s="924">
        <f>E2435</f>
        <v>0</v>
      </c>
      <c r="K2401" s="924"/>
      <c r="L2401" s="933"/>
      <c r="M2401" s="385" t="s">
        <v>245</v>
      </c>
      <c r="N2401" s="925">
        <f>L2435</f>
        <v>0</v>
      </c>
      <c r="O2401" s="925"/>
      <c r="P2401" s="373"/>
      <c r="Q2401" s="373"/>
      <c r="R2401" s="373"/>
      <c r="T2401" s="382"/>
    </row>
    <row r="2402" spans="1:20" ht="21.6" customHeight="1" thickTop="1" thickBot="1" x14ac:dyDescent="0.3">
      <c r="B2402" s="883" t="s">
        <v>238</v>
      </c>
      <c r="C2402" s="883"/>
      <c r="D2402" s="386">
        <f>INDEX('훈련비용 조정내역표'!$L$10:$L$60,MATCH(F2395,'훈련비용 조정내역표'!$B$10:$B$60,0),0)</f>
        <v>0</v>
      </c>
      <c r="E2402" s="883" t="s">
        <v>239</v>
      </c>
      <c r="F2402" s="883"/>
      <c r="G2402" s="387">
        <f>INDEX('훈련비용 조정내역표'!$V$10:$V$60,MATCH(F2395,'훈련비용 조정내역표'!$B$10:$B$60,0),0)</f>
        <v>0</v>
      </c>
      <c r="H2402" s="884" t="s">
        <v>240</v>
      </c>
      <c r="I2402" s="884"/>
      <c r="J2402" s="388" t="s">
        <v>241</v>
      </c>
      <c r="K2402" s="389"/>
      <c r="L2402" s="388" t="s">
        <v>242</v>
      </c>
      <c r="M2402" s="390"/>
      <c r="N2402" s="885"/>
      <c r="O2402" s="885"/>
      <c r="P2402" s="373"/>
      <c r="Q2402" s="373"/>
      <c r="R2402" s="373"/>
      <c r="T2402" s="382"/>
    </row>
    <row r="2403" spans="1:20" ht="21.6" customHeight="1" thickTop="1" x14ac:dyDescent="0.25">
      <c r="B2403" s="886" t="s">
        <v>174</v>
      </c>
      <c r="C2403" s="889" t="s">
        <v>175</v>
      </c>
      <c r="D2403" s="890"/>
      <c r="E2403" s="895" t="s">
        <v>251</v>
      </c>
      <c r="F2403" s="896"/>
      <c r="G2403" s="896"/>
      <c r="H2403" s="896"/>
      <c r="I2403" s="897" t="s">
        <v>252</v>
      </c>
      <c r="J2403" s="898"/>
      <c r="K2403" s="899"/>
      <c r="L2403" s="906" t="s">
        <v>253</v>
      </c>
      <c r="M2403" s="907"/>
      <c r="N2403" s="907"/>
      <c r="O2403" s="908"/>
      <c r="P2403" s="382"/>
    </row>
    <row r="2404" spans="1:20" ht="21.6" customHeight="1" x14ac:dyDescent="0.25">
      <c r="B2404" s="887"/>
      <c r="C2404" s="891"/>
      <c r="D2404" s="892"/>
      <c r="E2404" s="909" t="s">
        <v>176</v>
      </c>
      <c r="F2404" s="911" t="s">
        <v>177</v>
      </c>
      <c r="G2404" s="912"/>
      <c r="H2404" s="912"/>
      <c r="I2404" s="900"/>
      <c r="J2404" s="901"/>
      <c r="K2404" s="902"/>
      <c r="L2404" s="909" t="s">
        <v>176</v>
      </c>
      <c r="M2404" s="911" t="s">
        <v>177</v>
      </c>
      <c r="N2404" s="912"/>
      <c r="O2404" s="913"/>
      <c r="P2404" s="382"/>
    </row>
    <row r="2405" spans="1:20" ht="21.6" customHeight="1" x14ac:dyDescent="0.25">
      <c r="B2405" s="888"/>
      <c r="C2405" s="893"/>
      <c r="D2405" s="894"/>
      <c r="E2405" s="910"/>
      <c r="F2405" s="392" t="s">
        <v>134</v>
      </c>
      <c r="G2405" s="392" t="s">
        <v>195</v>
      </c>
      <c r="H2405" s="391" t="s">
        <v>136</v>
      </c>
      <c r="I2405" s="903"/>
      <c r="J2405" s="904"/>
      <c r="K2405" s="905"/>
      <c r="L2405" s="910"/>
      <c r="M2405" s="392" t="s">
        <v>134</v>
      </c>
      <c r="N2405" s="392" t="s">
        <v>195</v>
      </c>
      <c r="O2405" s="392" t="s">
        <v>136</v>
      </c>
      <c r="P2405" s="382"/>
    </row>
    <row r="2406" spans="1:20" ht="18.600000000000001" customHeight="1" x14ac:dyDescent="0.25">
      <c r="A2406" s="451" t="s">
        <v>114</v>
      </c>
      <c r="B2406" s="393" t="s">
        <v>114</v>
      </c>
      <c r="C2406" s="880" t="s">
        <v>180</v>
      </c>
      <c r="D2406" s="878"/>
      <c r="E2406" s="394">
        <f>F2406*G2406*H2406</f>
        <v>0</v>
      </c>
      <c r="F2406" s="395"/>
      <c r="G2406" s="395"/>
      <c r="H2406" s="394">
        <f>B2397</f>
        <v>0</v>
      </c>
      <c r="I2406" s="396">
        <f>L2406-E2406</f>
        <v>0</v>
      </c>
      <c r="J2406" s="397"/>
      <c r="K2406" s="398"/>
      <c r="L2406" s="394">
        <f>M2406*N2406*O2406</f>
        <v>0</v>
      </c>
      <c r="M2406" s="399"/>
      <c r="N2406" s="399"/>
      <c r="O2406" s="394">
        <f>D2397</f>
        <v>0</v>
      </c>
      <c r="P2406" s="382"/>
    </row>
    <row r="2407" spans="1:20" ht="18.600000000000001" customHeight="1" x14ac:dyDescent="0.25">
      <c r="A2407" s="451" t="s">
        <v>164</v>
      </c>
      <c r="B2407" s="881" t="s">
        <v>164</v>
      </c>
      <c r="C2407" s="876" t="s">
        <v>178</v>
      </c>
      <c r="D2407" s="877"/>
      <c r="E2407" s="400">
        <f>SUM(E2408:E2411)</f>
        <v>0</v>
      </c>
      <c r="F2407" s="401"/>
      <c r="G2407" s="402"/>
      <c r="H2407" s="402"/>
      <c r="I2407" s="396"/>
      <c r="J2407" s="403"/>
      <c r="K2407" s="404"/>
      <c r="L2407" s="400">
        <f>SUM(L2408:L2411)</f>
        <v>0</v>
      </c>
      <c r="M2407" s="401"/>
      <c r="N2407" s="402"/>
      <c r="O2407" s="402"/>
      <c r="P2407" s="382"/>
    </row>
    <row r="2408" spans="1:20" ht="18.600000000000001" customHeight="1" x14ac:dyDescent="0.25">
      <c r="A2408" s="451"/>
      <c r="B2408" s="881"/>
      <c r="C2408" s="874" t="s">
        <v>181</v>
      </c>
      <c r="D2408" s="882"/>
      <c r="E2408" s="394">
        <f t="shared" ref="E2408:E2411" si="873">F2408*G2408*H2408</f>
        <v>0</v>
      </c>
      <c r="F2408" s="395"/>
      <c r="G2408" s="395"/>
      <c r="H2408" s="394">
        <f>H2406</f>
        <v>0</v>
      </c>
      <c r="I2408" s="396">
        <f t="shared" ref="I2408:I2412" si="874">L2408-E2408</f>
        <v>0</v>
      </c>
      <c r="J2408" s="397"/>
      <c r="K2408" s="398"/>
      <c r="L2408" s="394">
        <f t="shared" ref="L2408:L2412" si="875">M2408*N2408*O2408</f>
        <v>0</v>
      </c>
      <c r="M2408" s="399"/>
      <c r="N2408" s="399"/>
      <c r="O2408" s="394">
        <f>O2406</f>
        <v>0</v>
      </c>
      <c r="P2408" s="382"/>
    </row>
    <row r="2409" spans="1:20" ht="18.600000000000001" customHeight="1" x14ac:dyDescent="0.25">
      <c r="A2409" s="451"/>
      <c r="B2409" s="881"/>
      <c r="C2409" s="874" t="s">
        <v>181</v>
      </c>
      <c r="D2409" s="882"/>
      <c r="E2409" s="394">
        <f t="shared" si="873"/>
        <v>0</v>
      </c>
      <c r="F2409" s="395"/>
      <c r="G2409" s="395"/>
      <c r="H2409" s="394">
        <f>H2406</f>
        <v>0</v>
      </c>
      <c r="I2409" s="396">
        <f t="shared" si="874"/>
        <v>0</v>
      </c>
      <c r="J2409" s="397"/>
      <c r="K2409" s="398"/>
      <c r="L2409" s="394">
        <f t="shared" si="875"/>
        <v>0</v>
      </c>
      <c r="M2409" s="399"/>
      <c r="N2409" s="399"/>
      <c r="O2409" s="394">
        <f>O2406</f>
        <v>0</v>
      </c>
      <c r="P2409" s="382"/>
    </row>
    <row r="2410" spans="1:20" ht="18.600000000000001" customHeight="1" x14ac:dyDescent="0.25">
      <c r="A2410" s="451"/>
      <c r="B2410" s="881"/>
      <c r="C2410" s="874" t="s">
        <v>182</v>
      </c>
      <c r="D2410" s="867"/>
      <c r="E2410" s="394">
        <f t="shared" si="873"/>
        <v>0</v>
      </c>
      <c r="F2410" s="395"/>
      <c r="G2410" s="395"/>
      <c r="H2410" s="394">
        <f>H2406</f>
        <v>0</v>
      </c>
      <c r="I2410" s="396">
        <f t="shared" si="874"/>
        <v>0</v>
      </c>
      <c r="J2410" s="397"/>
      <c r="K2410" s="398"/>
      <c r="L2410" s="394">
        <f t="shared" si="875"/>
        <v>0</v>
      </c>
      <c r="M2410" s="399"/>
      <c r="N2410" s="399"/>
      <c r="O2410" s="394">
        <f>O2406</f>
        <v>0</v>
      </c>
      <c r="P2410" s="382"/>
    </row>
    <row r="2411" spans="1:20" ht="18.600000000000001" customHeight="1" x14ac:dyDescent="0.25">
      <c r="A2411" s="451"/>
      <c r="B2411" s="881"/>
      <c r="C2411" s="874" t="s">
        <v>182</v>
      </c>
      <c r="D2411" s="867"/>
      <c r="E2411" s="394">
        <f t="shared" si="873"/>
        <v>0</v>
      </c>
      <c r="F2411" s="395"/>
      <c r="G2411" s="395"/>
      <c r="H2411" s="394">
        <f>H2406</f>
        <v>0</v>
      </c>
      <c r="I2411" s="396">
        <f t="shared" si="874"/>
        <v>0</v>
      </c>
      <c r="J2411" s="397"/>
      <c r="K2411" s="398"/>
      <c r="L2411" s="394">
        <f t="shared" si="875"/>
        <v>0</v>
      </c>
      <c r="M2411" s="399"/>
      <c r="N2411" s="399"/>
      <c r="O2411" s="394">
        <f>O2406</f>
        <v>0</v>
      </c>
      <c r="P2411" s="382"/>
    </row>
    <row r="2412" spans="1:20" ht="18.600000000000001" customHeight="1" x14ac:dyDescent="0.25">
      <c r="A2412" s="451" t="s">
        <v>165</v>
      </c>
      <c r="B2412" s="405" t="s">
        <v>165</v>
      </c>
      <c r="C2412" s="874" t="s">
        <v>183</v>
      </c>
      <c r="D2412" s="867"/>
      <c r="E2412" s="394">
        <f>F2412*G2412*H2412</f>
        <v>0</v>
      </c>
      <c r="F2412" s="395"/>
      <c r="G2412" s="395"/>
      <c r="H2412" s="394">
        <f>H2406</f>
        <v>0</v>
      </c>
      <c r="I2412" s="396">
        <f t="shared" si="874"/>
        <v>0</v>
      </c>
      <c r="J2412" s="397"/>
      <c r="K2412" s="398"/>
      <c r="L2412" s="394">
        <f t="shared" si="875"/>
        <v>0</v>
      </c>
      <c r="M2412" s="399"/>
      <c r="N2412" s="399"/>
      <c r="O2412" s="394">
        <f>O2406</f>
        <v>0</v>
      </c>
      <c r="P2412" s="382"/>
    </row>
    <row r="2413" spans="1:20" ht="18.600000000000001" customHeight="1" x14ac:dyDescent="0.25">
      <c r="A2413" s="451" t="s">
        <v>166</v>
      </c>
      <c r="B2413" s="875" t="s">
        <v>166</v>
      </c>
      <c r="C2413" s="876" t="s">
        <v>178</v>
      </c>
      <c r="D2413" s="877"/>
      <c r="E2413" s="400">
        <f>SUM(E2414:E2416)</f>
        <v>0</v>
      </c>
      <c r="F2413" s="401"/>
      <c r="G2413" s="402"/>
      <c r="H2413" s="402"/>
      <c r="I2413" s="406"/>
      <c r="J2413" s="403"/>
      <c r="K2413" s="404"/>
      <c r="L2413" s="400">
        <f>SUM(L2414:L2416)</f>
        <v>0</v>
      </c>
      <c r="M2413" s="401"/>
      <c r="N2413" s="402"/>
      <c r="O2413" s="402"/>
      <c r="P2413" s="382"/>
    </row>
    <row r="2414" spans="1:20" ht="18.600000000000001" customHeight="1" x14ac:dyDescent="0.25">
      <c r="A2414" s="451"/>
      <c r="B2414" s="879"/>
      <c r="C2414" s="866" t="s">
        <v>184</v>
      </c>
      <c r="D2414" s="867"/>
      <c r="E2414" s="394">
        <f>F2414*G2414*H2414</f>
        <v>0</v>
      </c>
      <c r="F2414" s="395"/>
      <c r="G2414" s="395"/>
      <c r="H2414" s="394">
        <f>H2406</f>
        <v>0</v>
      </c>
      <c r="I2414" s="396">
        <f t="shared" ref="I2414:I2417" si="876">L2414-E2414</f>
        <v>0</v>
      </c>
      <c r="J2414" s="397"/>
      <c r="K2414" s="398"/>
      <c r="L2414" s="394">
        <f t="shared" ref="L2414:L2417" si="877">M2414*N2414*O2414</f>
        <v>0</v>
      </c>
      <c r="M2414" s="399"/>
      <c r="N2414" s="399"/>
      <c r="O2414" s="394">
        <f>O2406</f>
        <v>0</v>
      </c>
      <c r="P2414" s="382"/>
    </row>
    <row r="2415" spans="1:20" ht="18.600000000000001" customHeight="1" x14ac:dyDescent="0.25">
      <c r="A2415" s="451"/>
      <c r="B2415" s="879"/>
      <c r="C2415" s="866" t="s">
        <v>185</v>
      </c>
      <c r="D2415" s="867"/>
      <c r="E2415" s="394">
        <f t="shared" ref="E2415:E2416" si="878">F2415*G2415*H2415</f>
        <v>0</v>
      </c>
      <c r="F2415" s="395"/>
      <c r="G2415" s="395"/>
      <c r="H2415" s="394">
        <f>H2406</f>
        <v>0</v>
      </c>
      <c r="I2415" s="396">
        <f t="shared" si="876"/>
        <v>0</v>
      </c>
      <c r="J2415" s="397"/>
      <c r="K2415" s="398"/>
      <c r="L2415" s="394">
        <f t="shared" si="877"/>
        <v>0</v>
      </c>
      <c r="M2415" s="399"/>
      <c r="N2415" s="399"/>
      <c r="O2415" s="394">
        <f>O2406</f>
        <v>0</v>
      </c>
      <c r="P2415" s="382"/>
    </row>
    <row r="2416" spans="1:20" ht="18.600000000000001" customHeight="1" x14ac:dyDescent="0.25">
      <c r="A2416" s="451"/>
      <c r="B2416" s="879"/>
      <c r="C2416" s="866" t="s">
        <v>179</v>
      </c>
      <c r="D2416" s="867"/>
      <c r="E2416" s="394">
        <f t="shared" si="878"/>
        <v>0</v>
      </c>
      <c r="F2416" s="395"/>
      <c r="G2416" s="395"/>
      <c r="H2416" s="394">
        <f>H2406</f>
        <v>0</v>
      </c>
      <c r="I2416" s="396">
        <f t="shared" si="876"/>
        <v>0</v>
      </c>
      <c r="J2416" s="397"/>
      <c r="K2416" s="398"/>
      <c r="L2416" s="394">
        <f t="shared" si="877"/>
        <v>0</v>
      </c>
      <c r="M2416" s="399"/>
      <c r="N2416" s="399"/>
      <c r="O2416" s="394">
        <f>O2406</f>
        <v>0</v>
      </c>
      <c r="P2416" s="382"/>
    </row>
    <row r="2417" spans="1:17" ht="18.600000000000001" customHeight="1" x14ac:dyDescent="0.25">
      <c r="A2417" s="451" t="s">
        <v>167</v>
      </c>
      <c r="B2417" s="407" t="s">
        <v>167</v>
      </c>
      <c r="C2417" s="874" t="s">
        <v>186</v>
      </c>
      <c r="D2417" s="867"/>
      <c r="E2417" s="394">
        <f>F2417*G2417*H2417</f>
        <v>0</v>
      </c>
      <c r="F2417" s="395"/>
      <c r="G2417" s="395"/>
      <c r="H2417" s="394">
        <f>H2406</f>
        <v>0</v>
      </c>
      <c r="I2417" s="396">
        <f t="shared" si="876"/>
        <v>0</v>
      </c>
      <c r="J2417" s="397"/>
      <c r="K2417" s="398"/>
      <c r="L2417" s="394">
        <f t="shared" si="877"/>
        <v>0</v>
      </c>
      <c r="M2417" s="399"/>
      <c r="N2417" s="399"/>
      <c r="O2417" s="394">
        <f>O2406</f>
        <v>0</v>
      </c>
      <c r="P2417" s="382"/>
    </row>
    <row r="2418" spans="1:17" ht="18.600000000000001" customHeight="1" x14ac:dyDescent="0.25">
      <c r="A2418" s="451" t="s">
        <v>168</v>
      </c>
      <c r="B2418" s="875" t="s">
        <v>168</v>
      </c>
      <c r="C2418" s="876" t="s">
        <v>178</v>
      </c>
      <c r="D2418" s="877"/>
      <c r="E2418" s="400">
        <f>SUM(E2419:E2421)</f>
        <v>0</v>
      </c>
      <c r="F2418" s="401"/>
      <c r="G2418" s="402"/>
      <c r="H2418" s="402"/>
      <c r="I2418" s="406"/>
      <c r="J2418" s="403"/>
      <c r="K2418" s="404"/>
      <c r="L2418" s="400">
        <f>SUM(L2419:L2421)</f>
        <v>0</v>
      </c>
      <c r="M2418" s="401"/>
      <c r="N2418" s="402"/>
      <c r="O2418" s="402"/>
      <c r="P2418" s="382"/>
    </row>
    <row r="2419" spans="1:17" ht="18.600000000000001" customHeight="1" x14ac:dyDescent="0.25">
      <c r="A2419" s="451"/>
      <c r="B2419" s="875"/>
      <c r="C2419" s="866" t="s">
        <v>187</v>
      </c>
      <c r="D2419" s="867"/>
      <c r="E2419" s="394">
        <f t="shared" ref="E2419:E2421" si="879">F2419*G2419*H2419</f>
        <v>0</v>
      </c>
      <c r="F2419" s="395"/>
      <c r="G2419" s="395"/>
      <c r="H2419" s="394">
        <f>H2406</f>
        <v>0</v>
      </c>
      <c r="I2419" s="396">
        <f t="shared" ref="I2419:I2422" si="880">L2419-E2419</f>
        <v>0</v>
      </c>
      <c r="J2419" s="397"/>
      <c r="K2419" s="398"/>
      <c r="L2419" s="394">
        <f t="shared" ref="L2419:L2422" si="881">M2419*N2419*O2419</f>
        <v>0</v>
      </c>
      <c r="M2419" s="399"/>
      <c r="N2419" s="399"/>
      <c r="O2419" s="394">
        <f>O2406</f>
        <v>0</v>
      </c>
      <c r="P2419" s="382"/>
    </row>
    <row r="2420" spans="1:17" ht="18.600000000000001" customHeight="1" x14ac:dyDescent="0.25">
      <c r="A2420" s="451"/>
      <c r="B2420" s="875"/>
      <c r="C2420" s="866" t="s">
        <v>188</v>
      </c>
      <c r="D2420" s="867"/>
      <c r="E2420" s="394">
        <f t="shared" si="879"/>
        <v>0</v>
      </c>
      <c r="F2420" s="395"/>
      <c r="G2420" s="395"/>
      <c r="H2420" s="394">
        <f>H2406</f>
        <v>0</v>
      </c>
      <c r="I2420" s="396">
        <f t="shared" si="880"/>
        <v>0</v>
      </c>
      <c r="J2420" s="397"/>
      <c r="K2420" s="398"/>
      <c r="L2420" s="394">
        <f t="shared" si="881"/>
        <v>0</v>
      </c>
      <c r="M2420" s="399"/>
      <c r="N2420" s="399"/>
      <c r="O2420" s="394">
        <f>O2406</f>
        <v>0</v>
      </c>
      <c r="P2420" s="382"/>
    </row>
    <row r="2421" spans="1:17" ht="18.600000000000001" customHeight="1" x14ac:dyDescent="0.25">
      <c r="A2421" s="451"/>
      <c r="B2421" s="875"/>
      <c r="C2421" s="866" t="s">
        <v>179</v>
      </c>
      <c r="D2421" s="867"/>
      <c r="E2421" s="394">
        <f t="shared" si="879"/>
        <v>0</v>
      </c>
      <c r="F2421" s="395"/>
      <c r="G2421" s="395"/>
      <c r="H2421" s="394">
        <f>H2406</f>
        <v>0</v>
      </c>
      <c r="I2421" s="396">
        <f t="shared" si="880"/>
        <v>0</v>
      </c>
      <c r="J2421" s="397"/>
      <c r="K2421" s="398"/>
      <c r="L2421" s="394">
        <f t="shared" si="881"/>
        <v>0</v>
      </c>
      <c r="M2421" s="399"/>
      <c r="N2421" s="399"/>
      <c r="O2421" s="394">
        <f>O2406</f>
        <v>0</v>
      </c>
      <c r="P2421" s="382"/>
    </row>
    <row r="2422" spans="1:17" ht="18.600000000000001" customHeight="1" x14ac:dyDescent="0.25">
      <c r="A2422" s="451" t="s">
        <v>169</v>
      </c>
      <c r="B2422" s="405" t="s">
        <v>169</v>
      </c>
      <c r="C2422" s="874" t="s">
        <v>189</v>
      </c>
      <c r="D2422" s="867"/>
      <c r="E2422" s="394">
        <f>F2422*G2422*H2422</f>
        <v>0</v>
      </c>
      <c r="F2422" s="395"/>
      <c r="G2422" s="395"/>
      <c r="H2422" s="394">
        <f>H2406</f>
        <v>0</v>
      </c>
      <c r="I2422" s="396">
        <f t="shared" si="880"/>
        <v>0</v>
      </c>
      <c r="J2422" s="397"/>
      <c r="K2422" s="398"/>
      <c r="L2422" s="394">
        <f t="shared" si="881"/>
        <v>0</v>
      </c>
      <c r="M2422" s="399"/>
      <c r="N2422" s="399"/>
      <c r="O2422" s="394">
        <f>O2406</f>
        <v>0</v>
      </c>
      <c r="P2422" s="382"/>
    </row>
    <row r="2423" spans="1:17" ht="18.600000000000001" customHeight="1" x14ac:dyDescent="0.25">
      <c r="A2423" s="451" t="s">
        <v>170</v>
      </c>
      <c r="B2423" s="875" t="s">
        <v>170</v>
      </c>
      <c r="C2423" s="876" t="s">
        <v>178</v>
      </c>
      <c r="D2423" s="877"/>
      <c r="E2423" s="400">
        <f>SUM(E2424:E2425)</f>
        <v>0</v>
      </c>
      <c r="F2423" s="401"/>
      <c r="G2423" s="402"/>
      <c r="H2423" s="402"/>
      <c r="I2423" s="406"/>
      <c r="J2423" s="403"/>
      <c r="K2423" s="404"/>
      <c r="L2423" s="400">
        <f>SUM(L2424:L2425)</f>
        <v>0</v>
      </c>
      <c r="M2423" s="401"/>
      <c r="N2423" s="402"/>
      <c r="O2423" s="402"/>
      <c r="P2423" s="382"/>
    </row>
    <row r="2424" spans="1:17" ht="18.600000000000001" customHeight="1" x14ac:dyDescent="0.25">
      <c r="A2424" s="451"/>
      <c r="B2424" s="878"/>
      <c r="C2424" s="874" t="s">
        <v>170</v>
      </c>
      <c r="D2424" s="867"/>
      <c r="E2424" s="394">
        <f t="shared" ref="E2424" si="882">F2424*G2424*H2424</f>
        <v>0</v>
      </c>
      <c r="F2424" s="395"/>
      <c r="G2424" s="395"/>
      <c r="H2424" s="394">
        <f>H2406</f>
        <v>0</v>
      </c>
      <c r="I2424" s="396">
        <f t="shared" ref="I2424:I2426" si="883">L2424-E2424</f>
        <v>0</v>
      </c>
      <c r="J2424" s="397"/>
      <c r="K2424" s="398"/>
      <c r="L2424" s="394">
        <f t="shared" ref="L2424:L2426" si="884">M2424*N2424*O2424</f>
        <v>0</v>
      </c>
      <c r="M2424" s="399"/>
      <c r="N2424" s="399"/>
      <c r="O2424" s="394">
        <f>O2406</f>
        <v>0</v>
      </c>
      <c r="P2424" s="382"/>
    </row>
    <row r="2425" spans="1:17" ht="18.600000000000001" customHeight="1" x14ac:dyDescent="0.25">
      <c r="A2425" s="451"/>
      <c r="B2425" s="878"/>
      <c r="C2425" s="874" t="s">
        <v>190</v>
      </c>
      <c r="D2425" s="867"/>
      <c r="E2425" s="394">
        <f>F2425*G2425*H2425</f>
        <v>0</v>
      </c>
      <c r="F2425" s="395"/>
      <c r="G2425" s="395"/>
      <c r="H2425" s="394">
        <f>H2406</f>
        <v>0</v>
      </c>
      <c r="I2425" s="396">
        <f t="shared" si="883"/>
        <v>0</v>
      </c>
      <c r="J2425" s="397"/>
      <c r="K2425" s="398"/>
      <c r="L2425" s="394">
        <f t="shared" si="884"/>
        <v>0</v>
      </c>
      <c r="M2425" s="399"/>
      <c r="N2425" s="399"/>
      <c r="O2425" s="394">
        <f>O2406</f>
        <v>0</v>
      </c>
      <c r="P2425" s="382"/>
    </row>
    <row r="2426" spans="1:17" ht="18.600000000000001" customHeight="1" x14ac:dyDescent="0.25">
      <c r="A2426" s="451" t="s">
        <v>171</v>
      </c>
      <c r="B2426" s="405" t="s">
        <v>171</v>
      </c>
      <c r="C2426" s="874" t="s">
        <v>191</v>
      </c>
      <c r="D2426" s="867"/>
      <c r="E2426" s="394">
        <f>F2426*G2426*H2426</f>
        <v>0</v>
      </c>
      <c r="F2426" s="395"/>
      <c r="G2426" s="395"/>
      <c r="H2426" s="394">
        <f>H2406</f>
        <v>0</v>
      </c>
      <c r="I2426" s="396">
        <f t="shared" si="883"/>
        <v>0</v>
      </c>
      <c r="J2426" s="397"/>
      <c r="K2426" s="398"/>
      <c r="L2426" s="394">
        <f t="shared" si="884"/>
        <v>0</v>
      </c>
      <c r="M2426" s="399"/>
      <c r="N2426" s="399"/>
      <c r="O2426" s="394">
        <f>O2406</f>
        <v>0</v>
      </c>
      <c r="P2426" s="382"/>
      <c r="Q2426" s="371" t="s">
        <v>256</v>
      </c>
    </row>
    <row r="2427" spans="1:17" ht="18.600000000000001" customHeight="1" x14ac:dyDescent="0.25">
      <c r="A2427" s="451" t="s">
        <v>172</v>
      </c>
      <c r="B2427" s="875" t="s">
        <v>172</v>
      </c>
      <c r="C2427" s="876" t="s">
        <v>178</v>
      </c>
      <c r="D2427" s="877"/>
      <c r="E2427" s="400">
        <f>SUM(E2428:E2430)</f>
        <v>0</v>
      </c>
      <c r="F2427" s="401"/>
      <c r="G2427" s="402"/>
      <c r="H2427" s="402"/>
      <c r="I2427" s="406"/>
      <c r="J2427" s="403"/>
      <c r="K2427" s="404"/>
      <c r="L2427" s="400">
        <f>SUM(L2428:L2430)</f>
        <v>0</v>
      </c>
      <c r="M2427" s="401"/>
      <c r="N2427" s="402"/>
      <c r="O2427" s="402"/>
      <c r="P2427" s="382"/>
    </row>
    <row r="2428" spans="1:17" ht="18.600000000000001" customHeight="1" x14ac:dyDescent="0.25">
      <c r="A2428" s="451"/>
      <c r="B2428" s="875"/>
      <c r="C2428" s="866" t="s">
        <v>192</v>
      </c>
      <c r="D2428" s="867"/>
      <c r="E2428" s="394">
        <f t="shared" ref="E2428:E2430" si="885">F2428*G2428*H2428</f>
        <v>0</v>
      </c>
      <c r="F2428" s="395"/>
      <c r="G2428" s="395"/>
      <c r="H2428" s="394">
        <f>H2406</f>
        <v>0</v>
      </c>
      <c r="I2428" s="396">
        <f t="shared" ref="I2428:I2431" si="886">L2428-E2428</f>
        <v>0</v>
      </c>
      <c r="J2428" s="397"/>
      <c r="K2428" s="398"/>
      <c r="L2428" s="394">
        <f t="shared" ref="L2428:L2431" si="887">M2428*N2428*O2428</f>
        <v>0</v>
      </c>
      <c r="M2428" s="399"/>
      <c r="N2428" s="399"/>
      <c r="O2428" s="394">
        <f>O2406</f>
        <v>0</v>
      </c>
      <c r="P2428" s="382"/>
    </row>
    <row r="2429" spans="1:17" ht="18.600000000000001" customHeight="1" x14ac:dyDescent="0.25">
      <c r="A2429" s="451"/>
      <c r="B2429" s="875"/>
      <c r="C2429" s="866" t="s">
        <v>193</v>
      </c>
      <c r="D2429" s="867"/>
      <c r="E2429" s="394">
        <f t="shared" si="885"/>
        <v>0</v>
      </c>
      <c r="F2429" s="395"/>
      <c r="G2429" s="395"/>
      <c r="H2429" s="394">
        <f>H2406</f>
        <v>0</v>
      </c>
      <c r="I2429" s="396">
        <f t="shared" si="886"/>
        <v>0</v>
      </c>
      <c r="J2429" s="397"/>
      <c r="K2429" s="398"/>
      <c r="L2429" s="394">
        <f t="shared" si="887"/>
        <v>0</v>
      </c>
      <c r="M2429" s="399"/>
      <c r="N2429" s="399"/>
      <c r="O2429" s="394">
        <f>O2406</f>
        <v>0</v>
      </c>
      <c r="P2429" s="382"/>
    </row>
    <row r="2430" spans="1:17" ht="18.600000000000001" customHeight="1" x14ac:dyDescent="0.25">
      <c r="A2430" s="451"/>
      <c r="B2430" s="875"/>
      <c r="C2430" s="866" t="s">
        <v>179</v>
      </c>
      <c r="D2430" s="867"/>
      <c r="E2430" s="394">
        <f t="shared" si="885"/>
        <v>0</v>
      </c>
      <c r="F2430" s="395"/>
      <c r="G2430" s="395"/>
      <c r="H2430" s="394">
        <f>H2406</f>
        <v>0</v>
      </c>
      <c r="I2430" s="396">
        <f t="shared" si="886"/>
        <v>0</v>
      </c>
      <c r="J2430" s="397"/>
      <c r="K2430" s="398"/>
      <c r="L2430" s="394">
        <f t="shared" si="887"/>
        <v>0</v>
      </c>
      <c r="M2430" s="399"/>
      <c r="N2430" s="399"/>
      <c r="O2430" s="394">
        <f>O2406</f>
        <v>0</v>
      </c>
      <c r="P2430" s="382"/>
    </row>
    <row r="2431" spans="1:17" ht="18.600000000000001" customHeight="1" x14ac:dyDescent="0.25">
      <c r="A2431" s="451" t="s">
        <v>173</v>
      </c>
      <c r="B2431" s="405" t="s">
        <v>173</v>
      </c>
      <c r="C2431" s="866" t="s">
        <v>194</v>
      </c>
      <c r="D2431" s="867"/>
      <c r="E2431" s="394">
        <f>F2431*G2431*H2431</f>
        <v>0</v>
      </c>
      <c r="F2431" s="395"/>
      <c r="G2431" s="395"/>
      <c r="H2431" s="394">
        <f>H2406</f>
        <v>0</v>
      </c>
      <c r="I2431" s="396">
        <f t="shared" si="886"/>
        <v>0</v>
      </c>
      <c r="J2431" s="397"/>
      <c r="K2431" s="398"/>
      <c r="L2431" s="394">
        <f t="shared" si="887"/>
        <v>0</v>
      </c>
      <c r="M2431" s="399"/>
      <c r="N2431" s="399"/>
      <c r="O2431" s="394">
        <f>O2406</f>
        <v>0</v>
      </c>
      <c r="P2431" s="382"/>
    </row>
    <row r="2432" spans="1:17" s="415" customFormat="1" ht="18.600000000000001" customHeight="1" x14ac:dyDescent="0.25">
      <c r="B2432" s="868" t="s">
        <v>196</v>
      </c>
      <c r="C2432" s="869"/>
      <c r="D2432" s="870"/>
      <c r="E2432" s="408">
        <f>SUM(E2406,E2407,E2412,E2413,E2417,E2418,E2422,E2423,E2426,E2427,E2431)</f>
        <v>0</v>
      </c>
      <c r="F2432" s="401"/>
      <c r="G2432" s="409"/>
      <c r="H2432" s="410"/>
      <c r="I2432" s="411"/>
      <c r="J2432" s="412"/>
      <c r="K2432" s="413"/>
      <c r="L2432" s="408">
        <f>SUM(L2406,L2407,L2412,L2413,L2417,L2418,L2422,L2423,L2426,L2427,L2431)</f>
        <v>0</v>
      </c>
      <c r="M2432" s="401"/>
      <c r="N2432" s="409"/>
      <c r="O2432" s="410"/>
      <c r="P2432" s="414"/>
    </row>
    <row r="2433" spans="2:20" ht="16.8" customHeight="1" outlineLevel="1" x14ac:dyDescent="0.25">
      <c r="B2433" s="871" t="s">
        <v>264</v>
      </c>
      <c r="C2433" s="872" t="s">
        <v>201</v>
      </c>
      <c r="D2433" s="873"/>
      <c r="E2433" s="416">
        <f t="shared" ref="E2433" si="888">F2433*G2433*H2433</f>
        <v>0</v>
      </c>
      <c r="F2433" s="417"/>
      <c r="G2433" s="417"/>
      <c r="H2433" s="394">
        <f>H2406</f>
        <v>0</v>
      </c>
      <c r="I2433" s="396">
        <f t="shared" ref="I2433:I2435" si="889">L2433-E2433</f>
        <v>0</v>
      </c>
      <c r="J2433" s="397"/>
      <c r="K2433" s="398"/>
      <c r="L2433" s="394">
        <f t="shared" ref="L2433:L2435" si="890">M2433*N2433*O2433</f>
        <v>0</v>
      </c>
      <c r="M2433" s="399"/>
      <c r="N2433" s="399"/>
      <c r="O2433" s="394">
        <f>O2406</f>
        <v>0</v>
      </c>
      <c r="P2433" s="382"/>
    </row>
    <row r="2434" spans="2:20" ht="16.8" customHeight="1" outlineLevel="1" x14ac:dyDescent="0.25">
      <c r="B2434" s="871"/>
      <c r="C2434" s="872" t="s">
        <v>200</v>
      </c>
      <c r="D2434" s="873"/>
      <c r="E2434" s="416">
        <f>F2434*G2434*H2434</f>
        <v>0</v>
      </c>
      <c r="F2434" s="417">
        <v>5000</v>
      </c>
      <c r="G2434" s="417">
        <f>20*2</f>
        <v>40</v>
      </c>
      <c r="H2434" s="394">
        <f>H2406</f>
        <v>0</v>
      </c>
      <c r="I2434" s="396">
        <f t="shared" si="889"/>
        <v>0</v>
      </c>
      <c r="J2434" s="397"/>
      <c r="K2434" s="398"/>
      <c r="L2434" s="394">
        <f t="shared" si="890"/>
        <v>0</v>
      </c>
      <c r="M2434" s="399"/>
      <c r="N2434" s="399"/>
      <c r="O2434" s="394">
        <f>O2406</f>
        <v>0</v>
      </c>
      <c r="P2434" s="382"/>
    </row>
    <row r="2435" spans="2:20" ht="16.8" customHeight="1" outlineLevel="1" x14ac:dyDescent="0.25">
      <c r="B2435" s="871"/>
      <c r="C2435" s="872" t="s">
        <v>197</v>
      </c>
      <c r="D2435" s="873"/>
      <c r="E2435" s="416">
        <f t="shared" ref="E2435" si="891">F2435*G2435*H2435</f>
        <v>0</v>
      </c>
      <c r="F2435" s="417"/>
      <c r="G2435" s="417"/>
      <c r="H2435" s="394">
        <f>H2406</f>
        <v>0</v>
      </c>
      <c r="I2435" s="396">
        <f t="shared" si="889"/>
        <v>0</v>
      </c>
      <c r="J2435" s="397"/>
      <c r="K2435" s="398"/>
      <c r="L2435" s="394">
        <f t="shared" si="890"/>
        <v>0</v>
      </c>
      <c r="M2435" s="399"/>
      <c r="N2435" s="399"/>
      <c r="O2435" s="394">
        <f>O2406</f>
        <v>0</v>
      </c>
      <c r="P2435" s="382"/>
    </row>
    <row r="2436" spans="2:20" s="415" customFormat="1" ht="18.600000000000001" customHeight="1" outlineLevel="1" thickBot="1" x14ac:dyDescent="0.3">
      <c r="B2436" s="860" t="s">
        <v>265</v>
      </c>
      <c r="C2436" s="861"/>
      <c r="D2436" s="862"/>
      <c r="E2436" s="418">
        <f>SUM(E2433:E2435)</f>
        <v>0</v>
      </c>
      <c r="F2436" s="419"/>
      <c r="G2436" s="420"/>
      <c r="H2436" s="421"/>
      <c r="I2436" s="422"/>
      <c r="J2436" s="423"/>
      <c r="K2436" s="424"/>
      <c r="L2436" s="418">
        <f>SUM(L2433:L2435)</f>
        <v>0</v>
      </c>
      <c r="M2436" s="419"/>
      <c r="N2436" s="420"/>
      <c r="O2436" s="421"/>
      <c r="P2436" s="414"/>
    </row>
    <row r="2437" spans="2:20" ht="21" customHeight="1" thickBot="1" x14ac:dyDescent="0.3">
      <c r="B2437" s="863" t="s">
        <v>254</v>
      </c>
      <c r="C2437" s="864"/>
      <c r="D2437" s="865" t="s">
        <v>255</v>
      </c>
      <c r="E2437" s="857"/>
      <c r="F2437" s="857" t="s">
        <v>257</v>
      </c>
      <c r="G2437" s="857"/>
      <c r="H2437" s="857" t="s">
        <v>258</v>
      </c>
      <c r="I2437" s="857"/>
      <c r="J2437" s="857" t="s">
        <v>259</v>
      </c>
      <c r="K2437" s="857"/>
      <c r="L2437" s="858" t="s">
        <v>260</v>
      </c>
      <c r="M2437" s="858"/>
      <c r="N2437" s="858" t="s">
        <v>261</v>
      </c>
      <c r="O2437" s="859"/>
      <c r="P2437" s="382"/>
    </row>
    <row r="2438" spans="2:20" outlineLevel="1" x14ac:dyDescent="0.25">
      <c r="B2438" s="303" t="s">
        <v>266</v>
      </c>
      <c r="E2438" s="425">
        <f>(E2432-E2431)*0.05</f>
        <v>0</v>
      </c>
      <c r="F2438" s="303"/>
      <c r="G2438" s="303"/>
      <c r="H2438" s="426"/>
      <c r="L2438" s="425">
        <f>(L2432-L2431)*0.05</f>
        <v>0</v>
      </c>
      <c r="P2438" s="382"/>
    </row>
    <row r="2439" spans="2:20" outlineLevel="1" x14ac:dyDescent="0.25">
      <c r="B2439" s="303"/>
      <c r="E2439" s="427" t="str">
        <f>IF(E2431&lt;=E2438,"O.K","Review")</f>
        <v>O.K</v>
      </c>
      <c r="F2439" s="303"/>
      <c r="G2439" s="303"/>
      <c r="L2439" s="427" t="str">
        <f>IF(L2431&lt;=L2438,"O.K","Review")</f>
        <v>O.K</v>
      </c>
      <c r="P2439" s="382"/>
    </row>
    <row r="2440" spans="2:20" x14ac:dyDescent="0.25">
      <c r="B2440" s="303"/>
      <c r="E2440" s="427"/>
      <c r="F2440" s="303"/>
      <c r="G2440" s="303"/>
      <c r="L2440" s="427"/>
      <c r="P2440" s="382"/>
    </row>
    <row r="2441" spans="2:20" s="428" customFormat="1" ht="25.5" customHeight="1" outlineLevel="1" x14ac:dyDescent="0.25">
      <c r="B2441" s="429" t="str">
        <f>정부지원금!$B$29</f>
        <v>성명 :                  (서명)</v>
      </c>
      <c r="C2441" s="429"/>
      <c r="E2441" s="429" t="str">
        <f>정부지원금!$E$29</f>
        <v>성명 :                  (서명)</v>
      </c>
      <c r="F2441" s="430"/>
      <c r="H2441" s="429" t="str">
        <f>정부지원금!$G$29</f>
        <v>성명 :                  (서명)</v>
      </c>
      <c r="K2441" s="430" t="str">
        <f>정부지원금!$I$29</f>
        <v>성명 :                  (서명)</v>
      </c>
      <c r="N2441" s="430" t="str">
        <f>정부지원금!$K$29</f>
        <v>성명 :                  (서명)</v>
      </c>
      <c r="P2441" s="382"/>
    </row>
    <row r="2442" spans="2:20" s="428" customFormat="1" ht="25.5" customHeight="1" outlineLevel="1" x14ac:dyDescent="0.25">
      <c r="B2442" s="429" t="str">
        <f>정부지원금!$B$30</f>
        <v>성명 :                  (서명)</v>
      </c>
      <c r="C2442" s="429"/>
      <c r="E2442" s="429" t="str">
        <f>정부지원금!$E$30</f>
        <v>성명 :                  (서명)</v>
      </c>
      <c r="F2442" s="430"/>
      <c r="H2442" s="429" t="str">
        <f>정부지원금!$G$30</f>
        <v>성명 :                  (서명)</v>
      </c>
      <c r="K2442" s="430" t="str">
        <f>정부지원금!$I$30</f>
        <v>성명 :                  (서명)</v>
      </c>
      <c r="N2442" s="430" t="str">
        <f>정부지원금!$K$30</f>
        <v>성명 :                  (서명)</v>
      </c>
      <c r="P2442" s="382"/>
    </row>
    <row r="2444" spans="2:20" ht="43.5" customHeight="1" x14ac:dyDescent="0.25">
      <c r="B2444" s="372" t="s">
        <v>262</v>
      </c>
      <c r="C2444" s="373"/>
      <c r="D2444" s="373"/>
      <c r="E2444" s="373"/>
      <c r="F2444" s="373"/>
      <c r="G2444" s="373"/>
      <c r="H2444" s="373"/>
      <c r="I2444" s="373"/>
      <c r="J2444" s="373"/>
      <c r="K2444" s="373"/>
      <c r="L2444" s="373"/>
      <c r="M2444" s="373"/>
      <c r="N2444" s="373"/>
      <c r="O2444" s="373"/>
      <c r="P2444" s="373"/>
      <c r="Q2444" s="373"/>
      <c r="R2444" s="373"/>
    </row>
    <row r="2445" spans="2:20" ht="21.6" customHeight="1" x14ac:dyDescent="0.25">
      <c r="B2445" s="942" t="str">
        <f>INDEX('훈련비용 조정내역표'!$C$10:$C$60,MATCH(F2447,'훈련비용 조정내역표'!$B$10:$B$60,0),0)</f>
        <v>승인</v>
      </c>
      <c r="C2445" s="942"/>
      <c r="D2445" s="374"/>
      <c r="E2445" s="375"/>
      <c r="F2445" s="375"/>
      <c r="G2445" s="376"/>
      <c r="H2445" s="383" t="s">
        <v>247</v>
      </c>
      <c r="I2445" s="378">
        <f>INDEX('훈련비용 조정내역표'!$G$10:$G$60,MATCH(F2447,'훈련비용 조정내역표'!$B$10:$B$60,0),0)</f>
        <v>0</v>
      </c>
      <c r="J2445" s="383" t="s">
        <v>248</v>
      </c>
      <c r="K2445" s="605">
        <f>INT(IFERROR($J2450/($B2449*$E2449*$B2452),))</f>
        <v>0</v>
      </c>
      <c r="L2445" s="435" t="e">
        <f>K2445/$I2445</f>
        <v>#DIV/0!</v>
      </c>
      <c r="M2445" s="436" t="s">
        <v>249</v>
      </c>
      <c r="N2445" s="605">
        <f>INT(IFERROR($N2450/($D2449*$G2449*$D2452),))</f>
        <v>0</v>
      </c>
      <c r="O2445" s="435" t="e">
        <f>N2445/$I2445</f>
        <v>#DIV/0!</v>
      </c>
      <c r="P2445" s="373"/>
      <c r="Q2445" s="373"/>
      <c r="R2445" s="373"/>
    </row>
    <row r="2446" spans="2:20" ht="21.6" customHeight="1" x14ac:dyDescent="0.25">
      <c r="B2446" s="379" t="s">
        <v>229</v>
      </c>
      <c r="C2446" s="881" t="s">
        <v>230</v>
      </c>
      <c r="D2446" s="881"/>
      <c r="E2446" s="881"/>
      <c r="F2446" s="377" t="s">
        <v>231</v>
      </c>
      <c r="G2446" s="380" t="s">
        <v>233</v>
      </c>
      <c r="H2446" s="943" t="s">
        <v>250</v>
      </c>
      <c r="I2446" s="944"/>
      <c r="J2446" s="944"/>
      <c r="K2446" s="944"/>
      <c r="L2446" s="944"/>
      <c r="M2446" s="944"/>
      <c r="N2446" s="944"/>
      <c r="O2446" s="945"/>
      <c r="P2446" s="373"/>
      <c r="Q2446" s="373"/>
      <c r="R2446" s="373"/>
    </row>
    <row r="2447" spans="2:20" ht="21.6" customHeight="1" thickBot="1" x14ac:dyDescent="0.3">
      <c r="B2447" s="636" t="str">
        <f>일반사항!$E$6</f>
        <v>부산</v>
      </c>
      <c r="C2447" s="937">
        <f>일반사항!$E$7</f>
        <v>0</v>
      </c>
      <c r="D2447" s="937"/>
      <c r="E2447" s="937"/>
      <c r="F2447" s="665">
        <f>'훈련비용 조정내역표'!$B$57</f>
        <v>48</v>
      </c>
      <c r="G2447" s="381">
        <f>INDEX('훈련비용 조정내역표'!$H$10:$H$60,MATCH(F2447,'훈련비용 조정내역표'!$B$10:$B$60,0),0)</f>
        <v>0</v>
      </c>
      <c r="H2447" s="937">
        <f>INDEX('훈련비용 조정내역표'!$D$10:$D$60,MATCH(F2447,'훈련비용 조정내역표'!$B$10:$B$60,0),0)</f>
        <v>0</v>
      </c>
      <c r="I2447" s="937"/>
      <c r="J2447" s="937"/>
      <c r="K2447" s="937"/>
      <c r="L2447" s="434" t="str">
        <f>IF(E2449=G2449,"◯ 적합","◯ 변경")</f>
        <v>◯ 적합</v>
      </c>
      <c r="M2447" s="938">
        <f>INDEX('훈련비용 조정내역표'!$E$10:$E$60,MATCH(F2447,'훈련비용 조정내역표'!$B$10:$B$60,0),0)</f>
        <v>0</v>
      </c>
      <c r="N2447" s="938"/>
      <c r="O2447" s="938"/>
      <c r="P2447" s="373"/>
      <c r="Q2447" s="373"/>
      <c r="R2447" s="373"/>
    </row>
    <row r="2448" spans="2:20" ht="21.6" customHeight="1" thickTop="1" x14ac:dyDescent="0.25">
      <c r="B2448" s="939" t="s">
        <v>106</v>
      </c>
      <c r="C2448" s="939"/>
      <c r="D2448" s="939"/>
      <c r="E2448" s="939" t="s">
        <v>163</v>
      </c>
      <c r="F2448" s="939"/>
      <c r="G2448" s="940"/>
      <c r="H2448" s="941" t="s">
        <v>243</v>
      </c>
      <c r="I2448" s="939"/>
      <c r="J2448" s="939"/>
      <c r="K2448" s="939"/>
      <c r="L2448" s="939" t="s">
        <v>246</v>
      </c>
      <c r="M2448" s="939"/>
      <c r="N2448" s="939"/>
      <c r="O2448" s="939"/>
      <c r="P2448" s="373"/>
      <c r="Q2448" s="373"/>
      <c r="R2448" s="373"/>
      <c r="T2448" s="382"/>
    </row>
    <row r="2449" spans="1:20" ht="21.6" customHeight="1" x14ac:dyDescent="0.25">
      <c r="B2449" s="915">
        <f>INDEX('훈련비용 조정내역표'!$O$10:$O$60,MATCH(F2447,'훈련비용 조정내역표'!$B$10:$B$60,0),0)</f>
        <v>0</v>
      </c>
      <c r="C2449" s="917" t="str">
        <f>IF(B2449=D2449,"◯ 적합","◯ 변경")</f>
        <v>◯ 적합</v>
      </c>
      <c r="D2449" s="918">
        <f>INDEX('훈련비용 조정내역표'!$Y$10:$Y$60,MATCH(F2447,'훈련비용 조정내역표'!$B$10:$B$60,0),0)</f>
        <v>0</v>
      </c>
      <c r="E2449" s="915">
        <f>INDEX('훈련비용 조정내역표'!$N$10:$N$60,MATCH(F2447,'훈련비용 조정내역표'!$B$10:$B$60,0),0)</f>
        <v>0</v>
      </c>
      <c r="F2449" s="917" t="str">
        <f>IF(E2449=G2449,"◯ 적합","◯ 변경")</f>
        <v>◯ 적합</v>
      </c>
      <c r="G2449" s="921">
        <f>INDEX('훈련비용 조정내역표'!$X$10:$X$60,MATCH(F2447,'훈련비용 조정내역표'!$B$10:$B$60,0),0)</f>
        <v>0</v>
      </c>
      <c r="H2449" s="934" t="s">
        <v>36</v>
      </c>
      <c r="I2449" s="926"/>
      <c r="J2449" s="935">
        <f>J2450+J2451+J2452+J2453</f>
        <v>0</v>
      </c>
      <c r="K2449" s="935"/>
      <c r="L2449" s="926" t="s">
        <v>36</v>
      </c>
      <c r="M2449" s="926"/>
      <c r="N2449" s="935">
        <f>N2450+N2451+N2452+N2453</f>
        <v>0</v>
      </c>
      <c r="O2449" s="935"/>
      <c r="P2449" s="373"/>
      <c r="Q2449" s="373"/>
      <c r="R2449" s="373"/>
      <c r="T2449" s="382"/>
    </row>
    <row r="2450" spans="1:20" ht="21.6" customHeight="1" x14ac:dyDescent="0.25">
      <c r="A2450" s="371" t="str">
        <f>F2447&amp;"훈련비금액"</f>
        <v>48훈련비금액</v>
      </c>
      <c r="B2450" s="915"/>
      <c r="C2450" s="917"/>
      <c r="D2450" s="918"/>
      <c r="E2450" s="915"/>
      <c r="F2450" s="917"/>
      <c r="G2450" s="921"/>
      <c r="H2450" s="929" t="s">
        <v>263</v>
      </c>
      <c r="I2450" s="932"/>
      <c r="J2450" s="936">
        <f>E2484</f>
        <v>0</v>
      </c>
      <c r="K2450" s="936"/>
      <c r="L2450" s="932" t="s">
        <v>263</v>
      </c>
      <c r="M2450" s="932"/>
      <c r="N2450" s="936">
        <f>L2484</f>
        <v>0</v>
      </c>
      <c r="O2450" s="936"/>
      <c r="P2450" s="373"/>
      <c r="Q2450" s="373"/>
      <c r="R2450" s="373"/>
      <c r="T2450" s="382"/>
    </row>
    <row r="2451" spans="1:20" ht="21.6" customHeight="1" x14ac:dyDescent="0.25">
      <c r="A2451" s="371" t="str">
        <f>F2447&amp;"숙식비"</f>
        <v>48숙식비</v>
      </c>
      <c r="B2451" s="926" t="s">
        <v>236</v>
      </c>
      <c r="C2451" s="926"/>
      <c r="D2451" s="926"/>
      <c r="E2451" s="926" t="s">
        <v>237</v>
      </c>
      <c r="F2451" s="926"/>
      <c r="G2451" s="927"/>
      <c r="H2451" s="928" t="s">
        <v>342</v>
      </c>
      <c r="I2451" s="384" t="s">
        <v>244</v>
      </c>
      <c r="J2451" s="923">
        <f>E2485</f>
        <v>0</v>
      </c>
      <c r="K2451" s="923"/>
      <c r="L2451" s="931" t="s">
        <v>342</v>
      </c>
      <c r="M2451" s="384" t="s">
        <v>244</v>
      </c>
      <c r="N2451" s="914">
        <f>L2485</f>
        <v>0</v>
      </c>
      <c r="O2451" s="914"/>
      <c r="P2451" s="373"/>
      <c r="Q2451" s="373"/>
      <c r="R2451" s="373"/>
      <c r="T2451" s="382"/>
    </row>
    <row r="2452" spans="1:20" ht="21.6" customHeight="1" x14ac:dyDescent="0.25">
      <c r="A2452" s="371" t="str">
        <f>F2447&amp;"식비"</f>
        <v>48식비</v>
      </c>
      <c r="B2452" s="915">
        <f>INDEX('훈련비용 조정내역표'!$M$10:$M$60,MATCH(F2447,'훈련비용 조정내역표'!$B$10:$B$60,0),0)</f>
        <v>0</v>
      </c>
      <c r="C2452" s="917" t="str">
        <f>IF(B2452=D2452,"◯ 적합","◯ 변경")</f>
        <v>◯ 적합</v>
      </c>
      <c r="D2452" s="918">
        <f>INDEX('훈련비용 조정내역표'!$W$10:$W$60,MATCH(F2447,'훈련비용 조정내역표'!$B$10:$B$60,0),0)</f>
        <v>0</v>
      </c>
      <c r="E2452" s="920">
        <f>INDEX('훈련비용 조정내역표'!$J$10:$J$60,MATCH(F2447,'훈련비용 조정내역표'!$B$10:$B$60,0),0)</f>
        <v>0</v>
      </c>
      <c r="F2452" s="917" t="str">
        <f>IF(E2452=G2452,"◯ 적합","◯ 변경")</f>
        <v>◯ 적합</v>
      </c>
      <c r="G2452" s="921">
        <f>INDEX('훈련비용 조정내역표'!$K$10:$K$60,MATCH(F2447,'훈련비용 조정내역표'!$B$10:$B$60,0),0)</f>
        <v>0</v>
      </c>
      <c r="H2452" s="929"/>
      <c r="I2452" s="384" t="s">
        <v>199</v>
      </c>
      <c r="J2452" s="923">
        <f>E2486</f>
        <v>0</v>
      </c>
      <c r="K2452" s="923"/>
      <c r="L2452" s="932"/>
      <c r="M2452" s="384" t="s">
        <v>199</v>
      </c>
      <c r="N2452" s="914">
        <f>L2486</f>
        <v>0</v>
      </c>
      <c r="O2452" s="914"/>
      <c r="P2452" s="373"/>
      <c r="Q2452" s="373"/>
      <c r="R2452" s="373"/>
      <c r="T2452" s="382"/>
    </row>
    <row r="2453" spans="1:20" ht="21.6" customHeight="1" thickBot="1" x14ac:dyDescent="0.3">
      <c r="A2453" s="371" t="str">
        <f>F2447&amp;"수당 등"</f>
        <v>48수당 등</v>
      </c>
      <c r="B2453" s="916"/>
      <c r="C2453" s="917"/>
      <c r="D2453" s="919"/>
      <c r="E2453" s="916"/>
      <c r="F2453" s="917"/>
      <c r="G2453" s="922"/>
      <c r="H2453" s="930"/>
      <c r="I2453" s="385" t="s">
        <v>245</v>
      </c>
      <c r="J2453" s="924">
        <f>E2487</f>
        <v>0</v>
      </c>
      <c r="K2453" s="924"/>
      <c r="L2453" s="933"/>
      <c r="M2453" s="385" t="s">
        <v>245</v>
      </c>
      <c r="N2453" s="925">
        <f>L2487</f>
        <v>0</v>
      </c>
      <c r="O2453" s="925"/>
      <c r="P2453" s="373"/>
      <c r="Q2453" s="373"/>
      <c r="R2453" s="373"/>
      <c r="T2453" s="382"/>
    </row>
    <row r="2454" spans="1:20" ht="21.6" customHeight="1" thickTop="1" thickBot="1" x14ac:dyDescent="0.3">
      <c r="B2454" s="883" t="s">
        <v>238</v>
      </c>
      <c r="C2454" s="883"/>
      <c r="D2454" s="386">
        <f>INDEX('훈련비용 조정내역표'!$L$10:$L$60,MATCH(F2447,'훈련비용 조정내역표'!$B$10:$B$60,0),0)</f>
        <v>0</v>
      </c>
      <c r="E2454" s="883" t="s">
        <v>239</v>
      </c>
      <c r="F2454" s="883"/>
      <c r="G2454" s="387">
        <f>INDEX('훈련비용 조정내역표'!$V$10:$V$60,MATCH(F2447,'훈련비용 조정내역표'!$B$10:$B$60,0),0)</f>
        <v>0</v>
      </c>
      <c r="H2454" s="884" t="s">
        <v>240</v>
      </c>
      <c r="I2454" s="884"/>
      <c r="J2454" s="388" t="s">
        <v>241</v>
      </c>
      <c r="K2454" s="389"/>
      <c r="L2454" s="388" t="s">
        <v>242</v>
      </c>
      <c r="M2454" s="390"/>
      <c r="N2454" s="885"/>
      <c r="O2454" s="885"/>
      <c r="P2454" s="373"/>
      <c r="Q2454" s="373"/>
      <c r="R2454" s="373"/>
      <c r="T2454" s="382"/>
    </row>
    <row r="2455" spans="1:20" ht="21.6" customHeight="1" thickTop="1" x14ac:dyDescent="0.25">
      <c r="B2455" s="886" t="s">
        <v>174</v>
      </c>
      <c r="C2455" s="889" t="s">
        <v>175</v>
      </c>
      <c r="D2455" s="890"/>
      <c r="E2455" s="895" t="s">
        <v>251</v>
      </c>
      <c r="F2455" s="896"/>
      <c r="G2455" s="896"/>
      <c r="H2455" s="896"/>
      <c r="I2455" s="897" t="s">
        <v>252</v>
      </c>
      <c r="J2455" s="898"/>
      <c r="K2455" s="899"/>
      <c r="L2455" s="906" t="s">
        <v>253</v>
      </c>
      <c r="M2455" s="907"/>
      <c r="N2455" s="907"/>
      <c r="O2455" s="908"/>
      <c r="P2455" s="382"/>
    </row>
    <row r="2456" spans="1:20" ht="21.6" customHeight="1" x14ac:dyDescent="0.25">
      <c r="B2456" s="887"/>
      <c r="C2456" s="891"/>
      <c r="D2456" s="892"/>
      <c r="E2456" s="909" t="s">
        <v>176</v>
      </c>
      <c r="F2456" s="911" t="s">
        <v>177</v>
      </c>
      <c r="G2456" s="912"/>
      <c r="H2456" s="912"/>
      <c r="I2456" s="900"/>
      <c r="J2456" s="901"/>
      <c r="K2456" s="902"/>
      <c r="L2456" s="909" t="s">
        <v>176</v>
      </c>
      <c r="M2456" s="911" t="s">
        <v>177</v>
      </c>
      <c r="N2456" s="912"/>
      <c r="O2456" s="913"/>
      <c r="P2456" s="382"/>
    </row>
    <row r="2457" spans="1:20" ht="21.6" customHeight="1" x14ac:dyDescent="0.25">
      <c r="B2457" s="888"/>
      <c r="C2457" s="893"/>
      <c r="D2457" s="894"/>
      <c r="E2457" s="910"/>
      <c r="F2457" s="392" t="s">
        <v>134</v>
      </c>
      <c r="G2457" s="392" t="s">
        <v>195</v>
      </c>
      <c r="H2457" s="391" t="s">
        <v>136</v>
      </c>
      <c r="I2457" s="903"/>
      <c r="J2457" s="904"/>
      <c r="K2457" s="905"/>
      <c r="L2457" s="910"/>
      <c r="M2457" s="392" t="s">
        <v>134</v>
      </c>
      <c r="N2457" s="392" t="s">
        <v>195</v>
      </c>
      <c r="O2457" s="392" t="s">
        <v>136</v>
      </c>
      <c r="P2457" s="382"/>
    </row>
    <row r="2458" spans="1:20" ht="18.600000000000001" customHeight="1" x14ac:dyDescent="0.25">
      <c r="A2458" s="451" t="s">
        <v>114</v>
      </c>
      <c r="B2458" s="393" t="s">
        <v>114</v>
      </c>
      <c r="C2458" s="880" t="s">
        <v>180</v>
      </c>
      <c r="D2458" s="878"/>
      <c r="E2458" s="394">
        <f>F2458*G2458*H2458</f>
        <v>0</v>
      </c>
      <c r="F2458" s="395"/>
      <c r="G2458" s="395"/>
      <c r="H2458" s="394">
        <f>B2449</f>
        <v>0</v>
      </c>
      <c r="I2458" s="396">
        <f>L2458-E2458</f>
        <v>0</v>
      </c>
      <c r="J2458" s="397"/>
      <c r="K2458" s="398"/>
      <c r="L2458" s="394">
        <f>M2458*N2458*O2458</f>
        <v>0</v>
      </c>
      <c r="M2458" s="399"/>
      <c r="N2458" s="399"/>
      <c r="O2458" s="394">
        <f>D2449</f>
        <v>0</v>
      </c>
      <c r="P2458" s="382"/>
    </row>
    <row r="2459" spans="1:20" ht="18.600000000000001" customHeight="1" x14ac:dyDescent="0.25">
      <c r="A2459" s="451" t="s">
        <v>164</v>
      </c>
      <c r="B2459" s="881" t="s">
        <v>164</v>
      </c>
      <c r="C2459" s="876" t="s">
        <v>178</v>
      </c>
      <c r="D2459" s="877"/>
      <c r="E2459" s="400">
        <f>SUM(E2460:E2463)</f>
        <v>0</v>
      </c>
      <c r="F2459" s="401"/>
      <c r="G2459" s="402"/>
      <c r="H2459" s="402"/>
      <c r="I2459" s="396"/>
      <c r="J2459" s="403"/>
      <c r="K2459" s="404"/>
      <c r="L2459" s="400">
        <f>SUM(L2460:L2463)</f>
        <v>0</v>
      </c>
      <c r="M2459" s="401"/>
      <c r="N2459" s="402"/>
      <c r="O2459" s="402"/>
      <c r="P2459" s="382"/>
    </row>
    <row r="2460" spans="1:20" ht="18.600000000000001" customHeight="1" x14ac:dyDescent="0.25">
      <c r="A2460" s="451"/>
      <c r="B2460" s="881"/>
      <c r="C2460" s="874" t="s">
        <v>181</v>
      </c>
      <c r="D2460" s="882"/>
      <c r="E2460" s="394">
        <f t="shared" ref="E2460:E2463" si="892">F2460*G2460*H2460</f>
        <v>0</v>
      </c>
      <c r="F2460" s="395"/>
      <c r="G2460" s="395"/>
      <c r="H2460" s="394">
        <f>H2458</f>
        <v>0</v>
      </c>
      <c r="I2460" s="396">
        <f t="shared" ref="I2460:I2464" si="893">L2460-E2460</f>
        <v>0</v>
      </c>
      <c r="J2460" s="397"/>
      <c r="K2460" s="398"/>
      <c r="L2460" s="394">
        <f t="shared" ref="L2460:L2464" si="894">M2460*N2460*O2460</f>
        <v>0</v>
      </c>
      <c r="M2460" s="399"/>
      <c r="N2460" s="399"/>
      <c r="O2460" s="394">
        <f>O2458</f>
        <v>0</v>
      </c>
      <c r="P2460" s="382"/>
    </row>
    <row r="2461" spans="1:20" ht="18.600000000000001" customHeight="1" x14ac:dyDescent="0.25">
      <c r="A2461" s="451"/>
      <c r="B2461" s="881"/>
      <c r="C2461" s="874" t="s">
        <v>181</v>
      </c>
      <c r="D2461" s="882"/>
      <c r="E2461" s="394">
        <f t="shared" si="892"/>
        <v>0</v>
      </c>
      <c r="F2461" s="395"/>
      <c r="G2461" s="395"/>
      <c r="H2461" s="394">
        <f>H2458</f>
        <v>0</v>
      </c>
      <c r="I2461" s="396">
        <f t="shared" si="893"/>
        <v>0</v>
      </c>
      <c r="J2461" s="397"/>
      <c r="K2461" s="398"/>
      <c r="L2461" s="394">
        <f t="shared" si="894"/>
        <v>0</v>
      </c>
      <c r="M2461" s="399"/>
      <c r="N2461" s="399"/>
      <c r="O2461" s="394">
        <f>O2458</f>
        <v>0</v>
      </c>
      <c r="P2461" s="382"/>
    </row>
    <row r="2462" spans="1:20" ht="18.600000000000001" customHeight="1" x14ac:dyDescent="0.25">
      <c r="A2462" s="451"/>
      <c r="B2462" s="881"/>
      <c r="C2462" s="874" t="s">
        <v>182</v>
      </c>
      <c r="D2462" s="867"/>
      <c r="E2462" s="394">
        <f t="shared" si="892"/>
        <v>0</v>
      </c>
      <c r="F2462" s="395"/>
      <c r="G2462" s="395"/>
      <c r="H2462" s="394">
        <f>H2458</f>
        <v>0</v>
      </c>
      <c r="I2462" s="396">
        <f t="shared" si="893"/>
        <v>0</v>
      </c>
      <c r="J2462" s="397"/>
      <c r="K2462" s="398"/>
      <c r="L2462" s="394">
        <f t="shared" si="894"/>
        <v>0</v>
      </c>
      <c r="M2462" s="399"/>
      <c r="N2462" s="399"/>
      <c r="O2462" s="394">
        <f>O2458</f>
        <v>0</v>
      </c>
      <c r="P2462" s="382"/>
    </row>
    <row r="2463" spans="1:20" ht="18.600000000000001" customHeight="1" x14ac:dyDescent="0.25">
      <c r="A2463" s="451"/>
      <c r="B2463" s="881"/>
      <c r="C2463" s="874" t="s">
        <v>182</v>
      </c>
      <c r="D2463" s="867"/>
      <c r="E2463" s="394">
        <f t="shared" si="892"/>
        <v>0</v>
      </c>
      <c r="F2463" s="395"/>
      <c r="G2463" s="395"/>
      <c r="H2463" s="394">
        <f>H2458</f>
        <v>0</v>
      </c>
      <c r="I2463" s="396">
        <f t="shared" si="893"/>
        <v>0</v>
      </c>
      <c r="J2463" s="397"/>
      <c r="K2463" s="398"/>
      <c r="L2463" s="394">
        <f t="shared" si="894"/>
        <v>0</v>
      </c>
      <c r="M2463" s="399"/>
      <c r="N2463" s="399"/>
      <c r="O2463" s="394">
        <f>O2458</f>
        <v>0</v>
      </c>
      <c r="P2463" s="382"/>
    </row>
    <row r="2464" spans="1:20" ht="18.600000000000001" customHeight="1" x14ac:dyDescent="0.25">
      <c r="A2464" s="451" t="s">
        <v>165</v>
      </c>
      <c r="B2464" s="405" t="s">
        <v>165</v>
      </c>
      <c r="C2464" s="874" t="s">
        <v>183</v>
      </c>
      <c r="D2464" s="867"/>
      <c r="E2464" s="394">
        <f>F2464*G2464*H2464</f>
        <v>0</v>
      </c>
      <c r="F2464" s="395"/>
      <c r="G2464" s="395"/>
      <c r="H2464" s="394">
        <f>H2458</f>
        <v>0</v>
      </c>
      <c r="I2464" s="396">
        <f t="shared" si="893"/>
        <v>0</v>
      </c>
      <c r="J2464" s="397"/>
      <c r="K2464" s="398"/>
      <c r="L2464" s="394">
        <f t="shared" si="894"/>
        <v>0</v>
      </c>
      <c r="M2464" s="399"/>
      <c r="N2464" s="399"/>
      <c r="O2464" s="394">
        <f>O2458</f>
        <v>0</v>
      </c>
      <c r="P2464" s="382"/>
    </row>
    <row r="2465" spans="1:17" ht="18.600000000000001" customHeight="1" x14ac:dyDescent="0.25">
      <c r="A2465" s="451" t="s">
        <v>166</v>
      </c>
      <c r="B2465" s="875" t="s">
        <v>166</v>
      </c>
      <c r="C2465" s="876" t="s">
        <v>178</v>
      </c>
      <c r="D2465" s="877"/>
      <c r="E2465" s="400">
        <f>SUM(E2466:E2468)</f>
        <v>0</v>
      </c>
      <c r="F2465" s="401"/>
      <c r="G2465" s="402"/>
      <c r="H2465" s="402"/>
      <c r="I2465" s="406"/>
      <c r="J2465" s="403"/>
      <c r="K2465" s="404"/>
      <c r="L2465" s="400">
        <f>SUM(L2466:L2468)</f>
        <v>0</v>
      </c>
      <c r="M2465" s="401"/>
      <c r="N2465" s="402"/>
      <c r="O2465" s="402"/>
      <c r="P2465" s="382"/>
    </row>
    <row r="2466" spans="1:17" ht="18.600000000000001" customHeight="1" x14ac:dyDescent="0.25">
      <c r="A2466" s="451"/>
      <c r="B2466" s="879"/>
      <c r="C2466" s="866" t="s">
        <v>184</v>
      </c>
      <c r="D2466" s="867"/>
      <c r="E2466" s="394">
        <f>F2466*G2466*H2466</f>
        <v>0</v>
      </c>
      <c r="F2466" s="395"/>
      <c r="G2466" s="395"/>
      <c r="H2466" s="394">
        <f>H2458</f>
        <v>0</v>
      </c>
      <c r="I2466" s="396">
        <f t="shared" ref="I2466:I2469" si="895">L2466-E2466</f>
        <v>0</v>
      </c>
      <c r="J2466" s="397"/>
      <c r="K2466" s="398"/>
      <c r="L2466" s="394">
        <f t="shared" ref="L2466:L2469" si="896">M2466*N2466*O2466</f>
        <v>0</v>
      </c>
      <c r="M2466" s="399"/>
      <c r="N2466" s="399"/>
      <c r="O2466" s="394">
        <f>O2458</f>
        <v>0</v>
      </c>
      <c r="P2466" s="382"/>
    </row>
    <row r="2467" spans="1:17" ht="18.600000000000001" customHeight="1" x14ac:dyDescent="0.25">
      <c r="A2467" s="451"/>
      <c r="B2467" s="879"/>
      <c r="C2467" s="866" t="s">
        <v>185</v>
      </c>
      <c r="D2467" s="867"/>
      <c r="E2467" s="394">
        <f t="shared" ref="E2467:E2468" si="897">F2467*G2467*H2467</f>
        <v>0</v>
      </c>
      <c r="F2467" s="395"/>
      <c r="G2467" s="395"/>
      <c r="H2467" s="394">
        <f>H2458</f>
        <v>0</v>
      </c>
      <c r="I2467" s="396">
        <f t="shared" si="895"/>
        <v>0</v>
      </c>
      <c r="J2467" s="397"/>
      <c r="K2467" s="398"/>
      <c r="L2467" s="394">
        <f t="shared" si="896"/>
        <v>0</v>
      </c>
      <c r="M2467" s="399"/>
      <c r="N2467" s="399"/>
      <c r="O2467" s="394">
        <f>O2458</f>
        <v>0</v>
      </c>
      <c r="P2467" s="382"/>
    </row>
    <row r="2468" spans="1:17" ht="18.600000000000001" customHeight="1" x14ac:dyDescent="0.25">
      <c r="A2468" s="451"/>
      <c r="B2468" s="879"/>
      <c r="C2468" s="866" t="s">
        <v>179</v>
      </c>
      <c r="D2468" s="867"/>
      <c r="E2468" s="394">
        <f t="shared" si="897"/>
        <v>0</v>
      </c>
      <c r="F2468" s="395"/>
      <c r="G2468" s="395"/>
      <c r="H2468" s="394">
        <f>H2458</f>
        <v>0</v>
      </c>
      <c r="I2468" s="396">
        <f t="shared" si="895"/>
        <v>0</v>
      </c>
      <c r="J2468" s="397"/>
      <c r="K2468" s="398"/>
      <c r="L2468" s="394">
        <f t="shared" si="896"/>
        <v>0</v>
      </c>
      <c r="M2468" s="399"/>
      <c r="N2468" s="399"/>
      <c r="O2468" s="394">
        <f>O2458</f>
        <v>0</v>
      </c>
      <c r="P2468" s="382"/>
    </row>
    <row r="2469" spans="1:17" ht="18.600000000000001" customHeight="1" x14ac:dyDescent="0.25">
      <c r="A2469" s="451" t="s">
        <v>167</v>
      </c>
      <c r="B2469" s="407" t="s">
        <v>167</v>
      </c>
      <c r="C2469" s="874" t="s">
        <v>186</v>
      </c>
      <c r="D2469" s="867"/>
      <c r="E2469" s="394">
        <f>F2469*G2469*H2469</f>
        <v>0</v>
      </c>
      <c r="F2469" s="395"/>
      <c r="G2469" s="395"/>
      <c r="H2469" s="394">
        <f>H2458</f>
        <v>0</v>
      </c>
      <c r="I2469" s="396">
        <f t="shared" si="895"/>
        <v>0</v>
      </c>
      <c r="J2469" s="397"/>
      <c r="K2469" s="398"/>
      <c r="L2469" s="394">
        <f t="shared" si="896"/>
        <v>0</v>
      </c>
      <c r="M2469" s="399"/>
      <c r="N2469" s="399"/>
      <c r="O2469" s="394">
        <f>O2458</f>
        <v>0</v>
      </c>
      <c r="P2469" s="382"/>
    </row>
    <row r="2470" spans="1:17" ht="18.600000000000001" customHeight="1" x14ac:dyDescent="0.25">
      <c r="A2470" s="451" t="s">
        <v>168</v>
      </c>
      <c r="B2470" s="875" t="s">
        <v>168</v>
      </c>
      <c r="C2470" s="876" t="s">
        <v>178</v>
      </c>
      <c r="D2470" s="877"/>
      <c r="E2470" s="400">
        <f>SUM(E2471:E2473)</f>
        <v>0</v>
      </c>
      <c r="F2470" s="401"/>
      <c r="G2470" s="402"/>
      <c r="H2470" s="402"/>
      <c r="I2470" s="406"/>
      <c r="J2470" s="403"/>
      <c r="K2470" s="404"/>
      <c r="L2470" s="400">
        <f>SUM(L2471:L2473)</f>
        <v>0</v>
      </c>
      <c r="M2470" s="401"/>
      <c r="N2470" s="402"/>
      <c r="O2470" s="402"/>
      <c r="P2470" s="382"/>
    </row>
    <row r="2471" spans="1:17" ht="18.600000000000001" customHeight="1" x14ac:dyDescent="0.25">
      <c r="A2471" s="451"/>
      <c r="B2471" s="875"/>
      <c r="C2471" s="866" t="s">
        <v>187</v>
      </c>
      <c r="D2471" s="867"/>
      <c r="E2471" s="394">
        <f t="shared" ref="E2471:E2473" si="898">F2471*G2471*H2471</f>
        <v>0</v>
      </c>
      <c r="F2471" s="395"/>
      <c r="G2471" s="395"/>
      <c r="H2471" s="394">
        <f>H2458</f>
        <v>0</v>
      </c>
      <c r="I2471" s="396">
        <f t="shared" ref="I2471:I2474" si="899">L2471-E2471</f>
        <v>0</v>
      </c>
      <c r="J2471" s="397"/>
      <c r="K2471" s="398"/>
      <c r="L2471" s="394">
        <f t="shared" ref="L2471:L2474" si="900">M2471*N2471*O2471</f>
        <v>0</v>
      </c>
      <c r="M2471" s="399"/>
      <c r="N2471" s="399"/>
      <c r="O2471" s="394">
        <f>O2458</f>
        <v>0</v>
      </c>
      <c r="P2471" s="382"/>
    </row>
    <row r="2472" spans="1:17" ht="18.600000000000001" customHeight="1" x14ac:dyDescent="0.25">
      <c r="A2472" s="451"/>
      <c r="B2472" s="875"/>
      <c r="C2472" s="866" t="s">
        <v>188</v>
      </c>
      <c r="D2472" s="867"/>
      <c r="E2472" s="394">
        <f t="shared" si="898"/>
        <v>0</v>
      </c>
      <c r="F2472" s="395"/>
      <c r="G2472" s="395"/>
      <c r="H2472" s="394">
        <f>H2458</f>
        <v>0</v>
      </c>
      <c r="I2472" s="396">
        <f t="shared" si="899"/>
        <v>0</v>
      </c>
      <c r="J2472" s="397"/>
      <c r="K2472" s="398"/>
      <c r="L2472" s="394">
        <f t="shared" si="900"/>
        <v>0</v>
      </c>
      <c r="M2472" s="399"/>
      <c r="N2472" s="399"/>
      <c r="O2472" s="394">
        <f>O2458</f>
        <v>0</v>
      </c>
      <c r="P2472" s="382"/>
    </row>
    <row r="2473" spans="1:17" ht="18.600000000000001" customHeight="1" x14ac:dyDescent="0.25">
      <c r="A2473" s="451"/>
      <c r="B2473" s="875"/>
      <c r="C2473" s="866" t="s">
        <v>179</v>
      </c>
      <c r="D2473" s="867"/>
      <c r="E2473" s="394">
        <f t="shared" si="898"/>
        <v>0</v>
      </c>
      <c r="F2473" s="395"/>
      <c r="G2473" s="395"/>
      <c r="H2473" s="394">
        <f>H2458</f>
        <v>0</v>
      </c>
      <c r="I2473" s="396">
        <f t="shared" si="899"/>
        <v>0</v>
      </c>
      <c r="J2473" s="397"/>
      <c r="K2473" s="398"/>
      <c r="L2473" s="394">
        <f t="shared" si="900"/>
        <v>0</v>
      </c>
      <c r="M2473" s="399"/>
      <c r="N2473" s="399"/>
      <c r="O2473" s="394">
        <f>O2458</f>
        <v>0</v>
      </c>
      <c r="P2473" s="382"/>
    </row>
    <row r="2474" spans="1:17" ht="18.600000000000001" customHeight="1" x14ac:dyDescent="0.25">
      <c r="A2474" s="451" t="s">
        <v>169</v>
      </c>
      <c r="B2474" s="405" t="s">
        <v>169</v>
      </c>
      <c r="C2474" s="874" t="s">
        <v>189</v>
      </c>
      <c r="D2474" s="867"/>
      <c r="E2474" s="394">
        <f>F2474*G2474*H2474</f>
        <v>0</v>
      </c>
      <c r="F2474" s="395"/>
      <c r="G2474" s="395"/>
      <c r="H2474" s="394">
        <f>H2458</f>
        <v>0</v>
      </c>
      <c r="I2474" s="396">
        <f t="shared" si="899"/>
        <v>0</v>
      </c>
      <c r="J2474" s="397"/>
      <c r="K2474" s="398"/>
      <c r="L2474" s="394">
        <f t="shared" si="900"/>
        <v>0</v>
      </c>
      <c r="M2474" s="399"/>
      <c r="N2474" s="399"/>
      <c r="O2474" s="394">
        <f>O2458</f>
        <v>0</v>
      </c>
      <c r="P2474" s="382"/>
    </row>
    <row r="2475" spans="1:17" ht="18.600000000000001" customHeight="1" x14ac:dyDescent="0.25">
      <c r="A2475" s="451" t="s">
        <v>170</v>
      </c>
      <c r="B2475" s="875" t="s">
        <v>170</v>
      </c>
      <c r="C2475" s="876" t="s">
        <v>178</v>
      </c>
      <c r="D2475" s="877"/>
      <c r="E2475" s="400">
        <f>SUM(E2476:E2477)</f>
        <v>0</v>
      </c>
      <c r="F2475" s="401"/>
      <c r="G2475" s="402"/>
      <c r="H2475" s="402"/>
      <c r="I2475" s="406"/>
      <c r="J2475" s="403"/>
      <c r="K2475" s="404"/>
      <c r="L2475" s="400">
        <f>SUM(L2476:L2477)</f>
        <v>0</v>
      </c>
      <c r="M2475" s="401"/>
      <c r="N2475" s="402"/>
      <c r="O2475" s="402"/>
      <c r="P2475" s="382"/>
    </row>
    <row r="2476" spans="1:17" ht="18.600000000000001" customHeight="1" x14ac:dyDescent="0.25">
      <c r="A2476" s="451"/>
      <c r="B2476" s="878"/>
      <c r="C2476" s="874" t="s">
        <v>170</v>
      </c>
      <c r="D2476" s="867"/>
      <c r="E2476" s="394">
        <f t="shared" ref="E2476" si="901">F2476*G2476*H2476</f>
        <v>0</v>
      </c>
      <c r="F2476" s="395"/>
      <c r="G2476" s="395"/>
      <c r="H2476" s="394">
        <f>H2458</f>
        <v>0</v>
      </c>
      <c r="I2476" s="396">
        <f t="shared" ref="I2476:I2478" si="902">L2476-E2476</f>
        <v>0</v>
      </c>
      <c r="J2476" s="397"/>
      <c r="K2476" s="398"/>
      <c r="L2476" s="394">
        <f t="shared" ref="L2476:L2478" si="903">M2476*N2476*O2476</f>
        <v>0</v>
      </c>
      <c r="M2476" s="399"/>
      <c r="N2476" s="399"/>
      <c r="O2476" s="394">
        <f>O2458</f>
        <v>0</v>
      </c>
      <c r="P2476" s="382"/>
    </row>
    <row r="2477" spans="1:17" ht="18.600000000000001" customHeight="1" x14ac:dyDescent="0.25">
      <c r="A2477" s="451"/>
      <c r="B2477" s="878"/>
      <c r="C2477" s="874" t="s">
        <v>190</v>
      </c>
      <c r="D2477" s="867"/>
      <c r="E2477" s="394">
        <f>F2477*G2477*H2477</f>
        <v>0</v>
      </c>
      <c r="F2477" s="395"/>
      <c r="G2477" s="395"/>
      <c r="H2477" s="394">
        <f>H2458</f>
        <v>0</v>
      </c>
      <c r="I2477" s="396">
        <f t="shared" si="902"/>
        <v>0</v>
      </c>
      <c r="J2477" s="397"/>
      <c r="K2477" s="398"/>
      <c r="L2477" s="394">
        <f t="shared" si="903"/>
        <v>0</v>
      </c>
      <c r="M2477" s="399"/>
      <c r="N2477" s="399"/>
      <c r="O2477" s="394">
        <f>O2458</f>
        <v>0</v>
      </c>
      <c r="P2477" s="382"/>
    </row>
    <row r="2478" spans="1:17" ht="18.600000000000001" customHeight="1" x14ac:dyDescent="0.25">
      <c r="A2478" s="451" t="s">
        <v>171</v>
      </c>
      <c r="B2478" s="405" t="s">
        <v>171</v>
      </c>
      <c r="C2478" s="874" t="s">
        <v>191</v>
      </c>
      <c r="D2478" s="867"/>
      <c r="E2478" s="394">
        <f>F2478*G2478*H2478</f>
        <v>0</v>
      </c>
      <c r="F2478" s="395"/>
      <c r="G2478" s="395"/>
      <c r="H2478" s="394">
        <f>H2458</f>
        <v>0</v>
      </c>
      <c r="I2478" s="396">
        <f t="shared" si="902"/>
        <v>0</v>
      </c>
      <c r="J2478" s="397"/>
      <c r="K2478" s="398"/>
      <c r="L2478" s="394">
        <f t="shared" si="903"/>
        <v>0</v>
      </c>
      <c r="M2478" s="399"/>
      <c r="N2478" s="399"/>
      <c r="O2478" s="394">
        <f>O2458</f>
        <v>0</v>
      </c>
      <c r="P2478" s="382"/>
      <c r="Q2478" s="371" t="s">
        <v>256</v>
      </c>
    </row>
    <row r="2479" spans="1:17" ht="18.600000000000001" customHeight="1" x14ac:dyDescent="0.25">
      <c r="A2479" s="451" t="s">
        <v>172</v>
      </c>
      <c r="B2479" s="875" t="s">
        <v>172</v>
      </c>
      <c r="C2479" s="876" t="s">
        <v>178</v>
      </c>
      <c r="D2479" s="877"/>
      <c r="E2479" s="400">
        <f>SUM(E2480:E2482)</f>
        <v>0</v>
      </c>
      <c r="F2479" s="401"/>
      <c r="G2479" s="402"/>
      <c r="H2479" s="402"/>
      <c r="I2479" s="406"/>
      <c r="J2479" s="403"/>
      <c r="K2479" s="404"/>
      <c r="L2479" s="400">
        <f>SUM(L2480:L2482)</f>
        <v>0</v>
      </c>
      <c r="M2479" s="401"/>
      <c r="N2479" s="402"/>
      <c r="O2479" s="402"/>
      <c r="P2479" s="382"/>
    </row>
    <row r="2480" spans="1:17" ht="18.600000000000001" customHeight="1" x14ac:dyDescent="0.25">
      <c r="A2480" s="451"/>
      <c r="B2480" s="875"/>
      <c r="C2480" s="866" t="s">
        <v>192</v>
      </c>
      <c r="D2480" s="867"/>
      <c r="E2480" s="394">
        <f t="shared" ref="E2480:E2482" si="904">F2480*G2480*H2480</f>
        <v>0</v>
      </c>
      <c r="F2480" s="395"/>
      <c r="G2480" s="395"/>
      <c r="H2480" s="394">
        <f>H2458</f>
        <v>0</v>
      </c>
      <c r="I2480" s="396">
        <f t="shared" ref="I2480:I2483" si="905">L2480-E2480</f>
        <v>0</v>
      </c>
      <c r="J2480" s="397"/>
      <c r="K2480" s="398"/>
      <c r="L2480" s="394">
        <f t="shared" ref="L2480:L2483" si="906">M2480*N2480*O2480</f>
        <v>0</v>
      </c>
      <c r="M2480" s="399"/>
      <c r="N2480" s="399"/>
      <c r="O2480" s="394">
        <f>O2458</f>
        <v>0</v>
      </c>
      <c r="P2480" s="382"/>
    </row>
    <row r="2481" spans="1:18" ht="18.600000000000001" customHeight="1" x14ac:dyDescent="0.25">
      <c r="A2481" s="451"/>
      <c r="B2481" s="875"/>
      <c r="C2481" s="866" t="s">
        <v>193</v>
      </c>
      <c r="D2481" s="867"/>
      <c r="E2481" s="394">
        <f t="shared" si="904"/>
        <v>0</v>
      </c>
      <c r="F2481" s="395"/>
      <c r="G2481" s="395"/>
      <c r="H2481" s="394">
        <f>H2458</f>
        <v>0</v>
      </c>
      <c r="I2481" s="396">
        <f t="shared" si="905"/>
        <v>0</v>
      </c>
      <c r="J2481" s="397"/>
      <c r="K2481" s="398"/>
      <c r="L2481" s="394">
        <f t="shared" si="906"/>
        <v>0</v>
      </c>
      <c r="M2481" s="399"/>
      <c r="N2481" s="399"/>
      <c r="O2481" s="394">
        <f>O2458</f>
        <v>0</v>
      </c>
      <c r="P2481" s="382"/>
    </row>
    <row r="2482" spans="1:18" ht="18.600000000000001" customHeight="1" x14ac:dyDescent="0.25">
      <c r="A2482" s="451"/>
      <c r="B2482" s="875"/>
      <c r="C2482" s="866" t="s">
        <v>179</v>
      </c>
      <c r="D2482" s="867"/>
      <c r="E2482" s="394">
        <f t="shared" si="904"/>
        <v>0</v>
      </c>
      <c r="F2482" s="395"/>
      <c r="G2482" s="395"/>
      <c r="H2482" s="394">
        <f>H2458</f>
        <v>0</v>
      </c>
      <c r="I2482" s="396">
        <f t="shared" si="905"/>
        <v>0</v>
      </c>
      <c r="J2482" s="397"/>
      <c r="K2482" s="398"/>
      <c r="L2482" s="394">
        <f t="shared" si="906"/>
        <v>0</v>
      </c>
      <c r="M2482" s="399"/>
      <c r="N2482" s="399"/>
      <c r="O2482" s="394">
        <f>O2458</f>
        <v>0</v>
      </c>
      <c r="P2482" s="382"/>
    </row>
    <row r="2483" spans="1:18" ht="18.600000000000001" customHeight="1" x14ac:dyDescent="0.25">
      <c r="A2483" s="451" t="s">
        <v>173</v>
      </c>
      <c r="B2483" s="405" t="s">
        <v>173</v>
      </c>
      <c r="C2483" s="866" t="s">
        <v>194</v>
      </c>
      <c r="D2483" s="867"/>
      <c r="E2483" s="394">
        <f>F2483*G2483*H2483</f>
        <v>0</v>
      </c>
      <c r="F2483" s="395"/>
      <c r="G2483" s="395"/>
      <c r="H2483" s="394">
        <f>H2458</f>
        <v>0</v>
      </c>
      <c r="I2483" s="396">
        <f t="shared" si="905"/>
        <v>0</v>
      </c>
      <c r="J2483" s="397"/>
      <c r="K2483" s="398"/>
      <c r="L2483" s="394">
        <f t="shared" si="906"/>
        <v>0</v>
      </c>
      <c r="M2483" s="399"/>
      <c r="N2483" s="399"/>
      <c r="O2483" s="394">
        <f>O2458</f>
        <v>0</v>
      </c>
      <c r="P2483" s="382"/>
    </row>
    <row r="2484" spans="1:18" s="415" customFormat="1" ht="18.600000000000001" customHeight="1" x14ac:dyDescent="0.25">
      <c r="B2484" s="868" t="s">
        <v>196</v>
      </c>
      <c r="C2484" s="869"/>
      <c r="D2484" s="870"/>
      <c r="E2484" s="408">
        <f>SUM(E2458,E2459,E2464,E2465,E2469,E2470,E2474,E2475,E2478,E2479,E2483)</f>
        <v>0</v>
      </c>
      <c r="F2484" s="401"/>
      <c r="G2484" s="409"/>
      <c r="H2484" s="410"/>
      <c r="I2484" s="411"/>
      <c r="J2484" s="412"/>
      <c r="K2484" s="413"/>
      <c r="L2484" s="408">
        <f>SUM(L2458,L2459,L2464,L2465,L2469,L2470,L2474,L2475,L2478,L2479,L2483)</f>
        <v>0</v>
      </c>
      <c r="M2484" s="401"/>
      <c r="N2484" s="409"/>
      <c r="O2484" s="410"/>
      <c r="P2484" s="414"/>
    </row>
    <row r="2485" spans="1:18" ht="16.8" customHeight="1" outlineLevel="1" x14ac:dyDescent="0.25">
      <c r="B2485" s="871" t="s">
        <v>264</v>
      </c>
      <c r="C2485" s="872" t="s">
        <v>201</v>
      </c>
      <c r="D2485" s="873"/>
      <c r="E2485" s="416">
        <f t="shared" ref="E2485" si="907">F2485*G2485*H2485</f>
        <v>0</v>
      </c>
      <c r="F2485" s="417"/>
      <c r="G2485" s="417"/>
      <c r="H2485" s="394">
        <f>H2458</f>
        <v>0</v>
      </c>
      <c r="I2485" s="396">
        <f t="shared" ref="I2485:I2487" si="908">L2485-E2485</f>
        <v>0</v>
      </c>
      <c r="J2485" s="397"/>
      <c r="K2485" s="398"/>
      <c r="L2485" s="394">
        <f t="shared" ref="L2485:L2487" si="909">M2485*N2485*O2485</f>
        <v>0</v>
      </c>
      <c r="M2485" s="399"/>
      <c r="N2485" s="399"/>
      <c r="O2485" s="394">
        <f>O2458</f>
        <v>0</v>
      </c>
      <c r="P2485" s="382"/>
    </row>
    <row r="2486" spans="1:18" ht="16.8" customHeight="1" outlineLevel="1" x14ac:dyDescent="0.25">
      <c r="B2486" s="871"/>
      <c r="C2486" s="872" t="s">
        <v>200</v>
      </c>
      <c r="D2486" s="873"/>
      <c r="E2486" s="416">
        <f>F2486*G2486*H2486</f>
        <v>0</v>
      </c>
      <c r="F2486" s="417">
        <v>5000</v>
      </c>
      <c r="G2486" s="417">
        <f>20*2</f>
        <v>40</v>
      </c>
      <c r="H2486" s="394">
        <f>H2458</f>
        <v>0</v>
      </c>
      <c r="I2486" s="396">
        <f t="shared" si="908"/>
        <v>0</v>
      </c>
      <c r="J2486" s="397"/>
      <c r="K2486" s="398"/>
      <c r="L2486" s="394">
        <f t="shared" si="909"/>
        <v>0</v>
      </c>
      <c r="M2486" s="399"/>
      <c r="N2486" s="399"/>
      <c r="O2486" s="394">
        <f>O2458</f>
        <v>0</v>
      </c>
      <c r="P2486" s="382"/>
    </row>
    <row r="2487" spans="1:18" ht="16.8" customHeight="1" outlineLevel="1" x14ac:dyDescent="0.25">
      <c r="B2487" s="871"/>
      <c r="C2487" s="872" t="s">
        <v>197</v>
      </c>
      <c r="D2487" s="873"/>
      <c r="E2487" s="416">
        <f t="shared" ref="E2487" si="910">F2487*G2487*H2487</f>
        <v>0</v>
      </c>
      <c r="F2487" s="417"/>
      <c r="G2487" s="417"/>
      <c r="H2487" s="394">
        <f>H2458</f>
        <v>0</v>
      </c>
      <c r="I2487" s="396">
        <f t="shared" si="908"/>
        <v>0</v>
      </c>
      <c r="J2487" s="397"/>
      <c r="K2487" s="398"/>
      <c r="L2487" s="394">
        <f t="shared" si="909"/>
        <v>0</v>
      </c>
      <c r="M2487" s="399"/>
      <c r="N2487" s="399"/>
      <c r="O2487" s="394">
        <f>O2458</f>
        <v>0</v>
      </c>
      <c r="P2487" s="382"/>
    </row>
    <row r="2488" spans="1:18" s="415" customFormat="1" ht="18.600000000000001" customHeight="1" outlineLevel="1" thickBot="1" x14ac:dyDescent="0.3">
      <c r="B2488" s="860" t="s">
        <v>265</v>
      </c>
      <c r="C2488" s="861"/>
      <c r="D2488" s="862"/>
      <c r="E2488" s="418">
        <f>SUM(E2485:E2487)</f>
        <v>0</v>
      </c>
      <c r="F2488" s="419"/>
      <c r="G2488" s="420"/>
      <c r="H2488" s="421"/>
      <c r="I2488" s="422"/>
      <c r="J2488" s="423"/>
      <c r="K2488" s="424"/>
      <c r="L2488" s="418">
        <f>SUM(L2485:L2487)</f>
        <v>0</v>
      </c>
      <c r="M2488" s="419"/>
      <c r="N2488" s="420"/>
      <c r="O2488" s="421"/>
      <c r="P2488" s="414"/>
    </row>
    <row r="2489" spans="1:18" ht="21" customHeight="1" thickBot="1" x14ac:dyDescent="0.3">
      <c r="B2489" s="863" t="s">
        <v>254</v>
      </c>
      <c r="C2489" s="864"/>
      <c r="D2489" s="865" t="s">
        <v>255</v>
      </c>
      <c r="E2489" s="857"/>
      <c r="F2489" s="857" t="s">
        <v>257</v>
      </c>
      <c r="G2489" s="857"/>
      <c r="H2489" s="857" t="s">
        <v>258</v>
      </c>
      <c r="I2489" s="857"/>
      <c r="J2489" s="857" t="s">
        <v>259</v>
      </c>
      <c r="K2489" s="857"/>
      <c r="L2489" s="858" t="s">
        <v>260</v>
      </c>
      <c r="M2489" s="858"/>
      <c r="N2489" s="858" t="s">
        <v>261</v>
      </c>
      <c r="O2489" s="859"/>
      <c r="P2489" s="382"/>
    </row>
    <row r="2490" spans="1:18" outlineLevel="1" x14ac:dyDescent="0.25">
      <c r="B2490" s="303" t="s">
        <v>266</v>
      </c>
      <c r="E2490" s="425">
        <f>(E2484-E2483)*0.05</f>
        <v>0</v>
      </c>
      <c r="F2490" s="303"/>
      <c r="G2490" s="303"/>
      <c r="H2490" s="426"/>
      <c r="L2490" s="425">
        <f>(L2484-L2483)*0.05</f>
        <v>0</v>
      </c>
      <c r="P2490" s="382"/>
    </row>
    <row r="2491" spans="1:18" outlineLevel="1" x14ac:dyDescent="0.25">
      <c r="B2491" s="303"/>
      <c r="E2491" s="427" t="str">
        <f>IF(E2483&lt;=E2490,"O.K","Review")</f>
        <v>O.K</v>
      </c>
      <c r="F2491" s="303"/>
      <c r="G2491" s="303"/>
      <c r="L2491" s="427" t="str">
        <f>IF(L2483&lt;=L2490,"O.K","Review")</f>
        <v>O.K</v>
      </c>
      <c r="P2491" s="382"/>
    </row>
    <row r="2492" spans="1:18" x14ac:dyDescent="0.25">
      <c r="B2492" s="303"/>
      <c r="E2492" s="427"/>
      <c r="F2492" s="303"/>
      <c r="G2492" s="303"/>
      <c r="L2492" s="427"/>
      <c r="P2492" s="382"/>
    </row>
    <row r="2493" spans="1:18" s="428" customFormat="1" ht="25.5" customHeight="1" outlineLevel="1" x14ac:dyDescent="0.25">
      <c r="B2493" s="429" t="str">
        <f>정부지원금!$B$29</f>
        <v>성명 :                  (서명)</v>
      </c>
      <c r="C2493" s="429"/>
      <c r="E2493" s="429" t="str">
        <f>정부지원금!$E$29</f>
        <v>성명 :                  (서명)</v>
      </c>
      <c r="F2493" s="430"/>
      <c r="H2493" s="429" t="str">
        <f>정부지원금!$G$29</f>
        <v>성명 :                  (서명)</v>
      </c>
      <c r="K2493" s="430" t="str">
        <f>정부지원금!$I$29</f>
        <v>성명 :                  (서명)</v>
      </c>
      <c r="N2493" s="430" t="str">
        <f>정부지원금!$K$29</f>
        <v>성명 :                  (서명)</v>
      </c>
      <c r="P2493" s="382"/>
    </row>
    <row r="2494" spans="1:18" s="428" customFormat="1" ht="25.5" customHeight="1" outlineLevel="1" x14ac:dyDescent="0.25">
      <c r="B2494" s="429" t="str">
        <f>정부지원금!$B$30</f>
        <v>성명 :                  (서명)</v>
      </c>
      <c r="C2494" s="429"/>
      <c r="E2494" s="429" t="str">
        <f>정부지원금!$E$30</f>
        <v>성명 :                  (서명)</v>
      </c>
      <c r="F2494" s="430"/>
      <c r="H2494" s="429" t="str">
        <f>정부지원금!$G$30</f>
        <v>성명 :                  (서명)</v>
      </c>
      <c r="K2494" s="430" t="str">
        <f>정부지원금!$I$30</f>
        <v>성명 :                  (서명)</v>
      </c>
      <c r="N2494" s="430" t="str">
        <f>정부지원금!$K$30</f>
        <v>성명 :                  (서명)</v>
      </c>
      <c r="P2494" s="382"/>
    </row>
    <row r="2496" spans="1:18" ht="43.5" customHeight="1" x14ac:dyDescent="0.25">
      <c r="B2496" s="372" t="s">
        <v>262</v>
      </c>
      <c r="C2496" s="373"/>
      <c r="D2496" s="373"/>
      <c r="E2496" s="373"/>
      <c r="F2496" s="373"/>
      <c r="G2496" s="373"/>
      <c r="H2496" s="373"/>
      <c r="I2496" s="373"/>
      <c r="J2496" s="373"/>
      <c r="K2496" s="373"/>
      <c r="L2496" s="373"/>
      <c r="M2496" s="373"/>
      <c r="N2496" s="373"/>
      <c r="O2496" s="373"/>
      <c r="P2496" s="373"/>
      <c r="Q2496" s="373"/>
      <c r="R2496" s="373"/>
    </row>
    <row r="2497" spans="1:20" ht="21.6" customHeight="1" x14ac:dyDescent="0.25">
      <c r="B2497" s="942" t="str">
        <f>INDEX('훈련비용 조정내역표'!$C$10:$C$60,MATCH(F2499,'훈련비용 조정내역표'!$B$10:$B$60,0),0)</f>
        <v>승인</v>
      </c>
      <c r="C2497" s="942"/>
      <c r="D2497" s="374"/>
      <c r="E2497" s="375"/>
      <c r="F2497" s="375"/>
      <c r="G2497" s="376"/>
      <c r="H2497" s="383" t="s">
        <v>247</v>
      </c>
      <c r="I2497" s="378">
        <f>INDEX('훈련비용 조정내역표'!$G$10:$G$60,MATCH(F2499,'훈련비용 조정내역표'!$B$10:$B$60,0),0)</f>
        <v>0</v>
      </c>
      <c r="J2497" s="383" t="s">
        <v>248</v>
      </c>
      <c r="K2497" s="605">
        <f>INT(IFERROR($J2502/($B2501*$E2501*$B2504),))</f>
        <v>0</v>
      </c>
      <c r="L2497" s="435" t="e">
        <f>K2497/$I2497</f>
        <v>#DIV/0!</v>
      </c>
      <c r="M2497" s="436" t="s">
        <v>249</v>
      </c>
      <c r="N2497" s="605">
        <f>INT(IFERROR($N2502/($D2501*$G2501*$D2504),))</f>
        <v>0</v>
      </c>
      <c r="O2497" s="435" t="e">
        <f>N2497/$I2497</f>
        <v>#DIV/0!</v>
      </c>
      <c r="P2497" s="373"/>
      <c r="Q2497" s="373"/>
      <c r="R2497" s="373"/>
    </row>
    <row r="2498" spans="1:20" ht="21.6" customHeight="1" x14ac:dyDescent="0.25">
      <c r="B2498" s="379" t="s">
        <v>229</v>
      </c>
      <c r="C2498" s="881" t="s">
        <v>230</v>
      </c>
      <c r="D2498" s="881"/>
      <c r="E2498" s="881"/>
      <c r="F2498" s="377" t="s">
        <v>231</v>
      </c>
      <c r="G2498" s="380" t="s">
        <v>233</v>
      </c>
      <c r="H2498" s="943" t="s">
        <v>250</v>
      </c>
      <c r="I2498" s="944"/>
      <c r="J2498" s="944"/>
      <c r="K2498" s="944"/>
      <c r="L2498" s="944"/>
      <c r="M2498" s="944"/>
      <c r="N2498" s="944"/>
      <c r="O2498" s="945"/>
      <c r="P2498" s="373"/>
      <c r="Q2498" s="373"/>
      <c r="R2498" s="373"/>
    </row>
    <row r="2499" spans="1:20" ht="21.6" customHeight="1" thickBot="1" x14ac:dyDescent="0.3">
      <c r="B2499" s="636" t="str">
        <f>일반사항!$E$6</f>
        <v>부산</v>
      </c>
      <c r="C2499" s="937">
        <f>일반사항!$E$7</f>
        <v>0</v>
      </c>
      <c r="D2499" s="937"/>
      <c r="E2499" s="937"/>
      <c r="F2499" s="665">
        <f>'훈련비용 조정내역표'!$B$58</f>
        <v>49</v>
      </c>
      <c r="G2499" s="381">
        <f>INDEX('훈련비용 조정내역표'!$H$10:$H$60,MATCH(F2499,'훈련비용 조정내역표'!$B$10:$B$60,0),0)</f>
        <v>0</v>
      </c>
      <c r="H2499" s="937">
        <f>INDEX('훈련비용 조정내역표'!$D$10:$D$60,MATCH(F2499,'훈련비용 조정내역표'!$B$10:$B$60,0),0)</f>
        <v>0</v>
      </c>
      <c r="I2499" s="937"/>
      <c r="J2499" s="937"/>
      <c r="K2499" s="937"/>
      <c r="L2499" s="434" t="str">
        <f>IF(E2501=G2501,"◯ 적합","◯ 변경")</f>
        <v>◯ 적합</v>
      </c>
      <c r="M2499" s="938">
        <f>INDEX('훈련비용 조정내역표'!$E$10:$E$60,MATCH(F2499,'훈련비용 조정내역표'!$B$10:$B$60,0),0)</f>
        <v>0</v>
      </c>
      <c r="N2499" s="938"/>
      <c r="O2499" s="938"/>
      <c r="P2499" s="373"/>
      <c r="Q2499" s="373"/>
      <c r="R2499" s="373"/>
    </row>
    <row r="2500" spans="1:20" ht="21.6" customHeight="1" thickTop="1" x14ac:dyDescent="0.25">
      <c r="B2500" s="939" t="s">
        <v>106</v>
      </c>
      <c r="C2500" s="939"/>
      <c r="D2500" s="939"/>
      <c r="E2500" s="939" t="s">
        <v>163</v>
      </c>
      <c r="F2500" s="939"/>
      <c r="G2500" s="940"/>
      <c r="H2500" s="941" t="s">
        <v>243</v>
      </c>
      <c r="I2500" s="939"/>
      <c r="J2500" s="939"/>
      <c r="K2500" s="939"/>
      <c r="L2500" s="939" t="s">
        <v>246</v>
      </c>
      <c r="M2500" s="939"/>
      <c r="N2500" s="939"/>
      <c r="O2500" s="939"/>
      <c r="P2500" s="373"/>
      <c r="Q2500" s="373"/>
      <c r="R2500" s="373"/>
      <c r="T2500" s="382"/>
    </row>
    <row r="2501" spans="1:20" ht="21.6" customHeight="1" x14ac:dyDescent="0.25">
      <c r="B2501" s="915">
        <f>INDEX('훈련비용 조정내역표'!$O$10:$O$60,MATCH(F2499,'훈련비용 조정내역표'!$B$10:$B$60,0),0)</f>
        <v>0</v>
      </c>
      <c r="C2501" s="917" t="str">
        <f>IF(B2501=D2501,"◯ 적합","◯ 변경")</f>
        <v>◯ 적합</v>
      </c>
      <c r="D2501" s="918">
        <f>INDEX('훈련비용 조정내역표'!$Y$10:$Y$60,MATCH(F2499,'훈련비용 조정내역표'!$B$10:$B$60,0),0)</f>
        <v>0</v>
      </c>
      <c r="E2501" s="915">
        <f>INDEX('훈련비용 조정내역표'!$N$10:$N$60,MATCH(F2499,'훈련비용 조정내역표'!$B$10:$B$60,0),0)</f>
        <v>0</v>
      </c>
      <c r="F2501" s="917" t="str">
        <f>IF(E2501=G2501,"◯ 적합","◯ 변경")</f>
        <v>◯ 적합</v>
      </c>
      <c r="G2501" s="921">
        <f>INDEX('훈련비용 조정내역표'!$X$10:$X$60,MATCH(F2499,'훈련비용 조정내역표'!$B$10:$B$60,0),0)</f>
        <v>0</v>
      </c>
      <c r="H2501" s="934" t="s">
        <v>36</v>
      </c>
      <c r="I2501" s="926"/>
      <c r="J2501" s="935">
        <f>J2502+J2503+J2504+J2505</f>
        <v>0</v>
      </c>
      <c r="K2501" s="935"/>
      <c r="L2501" s="926" t="s">
        <v>36</v>
      </c>
      <c r="M2501" s="926"/>
      <c r="N2501" s="935">
        <f>N2502+N2503+N2504+N2505</f>
        <v>0</v>
      </c>
      <c r="O2501" s="935"/>
      <c r="P2501" s="373"/>
      <c r="Q2501" s="373"/>
      <c r="R2501" s="373"/>
      <c r="T2501" s="382"/>
    </row>
    <row r="2502" spans="1:20" ht="21.6" customHeight="1" x14ac:dyDescent="0.25">
      <c r="A2502" s="371" t="str">
        <f>F2499&amp;"훈련비금액"</f>
        <v>49훈련비금액</v>
      </c>
      <c r="B2502" s="915"/>
      <c r="C2502" s="917"/>
      <c r="D2502" s="918"/>
      <c r="E2502" s="915"/>
      <c r="F2502" s="917"/>
      <c r="G2502" s="921"/>
      <c r="H2502" s="929" t="s">
        <v>263</v>
      </c>
      <c r="I2502" s="932"/>
      <c r="J2502" s="936">
        <f>E2536</f>
        <v>0</v>
      </c>
      <c r="K2502" s="936"/>
      <c r="L2502" s="932" t="s">
        <v>263</v>
      </c>
      <c r="M2502" s="932"/>
      <c r="N2502" s="936">
        <f>L2536</f>
        <v>0</v>
      </c>
      <c r="O2502" s="936"/>
      <c r="P2502" s="373"/>
      <c r="Q2502" s="373"/>
      <c r="R2502" s="373"/>
      <c r="T2502" s="382"/>
    </row>
    <row r="2503" spans="1:20" ht="21.6" customHeight="1" x14ac:dyDescent="0.25">
      <c r="A2503" s="371" t="str">
        <f>F2499&amp;"숙식비"</f>
        <v>49숙식비</v>
      </c>
      <c r="B2503" s="926" t="s">
        <v>236</v>
      </c>
      <c r="C2503" s="926"/>
      <c r="D2503" s="926"/>
      <c r="E2503" s="926" t="s">
        <v>237</v>
      </c>
      <c r="F2503" s="926"/>
      <c r="G2503" s="927"/>
      <c r="H2503" s="928" t="s">
        <v>342</v>
      </c>
      <c r="I2503" s="384" t="s">
        <v>244</v>
      </c>
      <c r="J2503" s="923">
        <f>E2537</f>
        <v>0</v>
      </c>
      <c r="K2503" s="923"/>
      <c r="L2503" s="931" t="s">
        <v>342</v>
      </c>
      <c r="M2503" s="384" t="s">
        <v>244</v>
      </c>
      <c r="N2503" s="914">
        <f>L2537</f>
        <v>0</v>
      </c>
      <c r="O2503" s="914"/>
      <c r="P2503" s="373"/>
      <c r="Q2503" s="373"/>
      <c r="R2503" s="373"/>
      <c r="T2503" s="382"/>
    </row>
    <row r="2504" spans="1:20" ht="21.6" customHeight="1" x14ac:dyDescent="0.25">
      <c r="A2504" s="371" t="str">
        <f>F2499&amp;"식비"</f>
        <v>49식비</v>
      </c>
      <c r="B2504" s="915">
        <f>INDEX('훈련비용 조정내역표'!$M$10:$M$60,MATCH(F2499,'훈련비용 조정내역표'!$B$10:$B$60,0),0)</f>
        <v>0</v>
      </c>
      <c r="C2504" s="917" t="str">
        <f>IF(B2504=D2504,"◯ 적합","◯ 변경")</f>
        <v>◯ 적합</v>
      </c>
      <c r="D2504" s="918">
        <f>INDEX('훈련비용 조정내역표'!$W$10:$W$60,MATCH(F2499,'훈련비용 조정내역표'!$B$10:$B$60,0),0)</f>
        <v>0</v>
      </c>
      <c r="E2504" s="920">
        <f>INDEX('훈련비용 조정내역표'!$J$10:$J$60,MATCH(F2499,'훈련비용 조정내역표'!$B$10:$B$60,0),0)</f>
        <v>0</v>
      </c>
      <c r="F2504" s="917" t="str">
        <f>IF(E2504=G2504,"◯ 적합","◯ 변경")</f>
        <v>◯ 적합</v>
      </c>
      <c r="G2504" s="921">
        <f>INDEX('훈련비용 조정내역표'!$K$10:$K$60,MATCH(F2499,'훈련비용 조정내역표'!$B$10:$B$60,0),0)</f>
        <v>0</v>
      </c>
      <c r="H2504" s="929"/>
      <c r="I2504" s="384" t="s">
        <v>199</v>
      </c>
      <c r="J2504" s="923">
        <f>E2538</f>
        <v>0</v>
      </c>
      <c r="K2504" s="923"/>
      <c r="L2504" s="932"/>
      <c r="M2504" s="384" t="s">
        <v>199</v>
      </c>
      <c r="N2504" s="914">
        <f>L2538</f>
        <v>0</v>
      </c>
      <c r="O2504" s="914"/>
      <c r="P2504" s="373"/>
      <c r="Q2504" s="373"/>
      <c r="R2504" s="373"/>
      <c r="T2504" s="382"/>
    </row>
    <row r="2505" spans="1:20" ht="21.6" customHeight="1" thickBot="1" x14ac:dyDescent="0.3">
      <c r="A2505" s="371" t="str">
        <f>F2499&amp;"수당 등"</f>
        <v>49수당 등</v>
      </c>
      <c r="B2505" s="916"/>
      <c r="C2505" s="917"/>
      <c r="D2505" s="919"/>
      <c r="E2505" s="916"/>
      <c r="F2505" s="917"/>
      <c r="G2505" s="922"/>
      <c r="H2505" s="930"/>
      <c r="I2505" s="385" t="s">
        <v>245</v>
      </c>
      <c r="J2505" s="924">
        <f>E2539</f>
        <v>0</v>
      </c>
      <c r="K2505" s="924"/>
      <c r="L2505" s="933"/>
      <c r="M2505" s="385" t="s">
        <v>245</v>
      </c>
      <c r="N2505" s="925">
        <f>L2539</f>
        <v>0</v>
      </c>
      <c r="O2505" s="925"/>
      <c r="P2505" s="373"/>
      <c r="Q2505" s="373"/>
      <c r="R2505" s="373"/>
      <c r="T2505" s="382"/>
    </row>
    <row r="2506" spans="1:20" ht="21.6" customHeight="1" thickTop="1" thickBot="1" x14ac:dyDescent="0.3">
      <c r="B2506" s="883" t="s">
        <v>238</v>
      </c>
      <c r="C2506" s="883"/>
      <c r="D2506" s="386">
        <f>INDEX('훈련비용 조정내역표'!$L$10:$L$60,MATCH(F2499,'훈련비용 조정내역표'!$B$10:$B$60,0),0)</f>
        <v>0</v>
      </c>
      <c r="E2506" s="883" t="s">
        <v>239</v>
      </c>
      <c r="F2506" s="883"/>
      <c r="G2506" s="387">
        <f>INDEX('훈련비용 조정내역표'!$V$10:$V$60,MATCH(F2499,'훈련비용 조정내역표'!$B$10:$B$60,0),0)</f>
        <v>0</v>
      </c>
      <c r="H2506" s="884" t="s">
        <v>240</v>
      </c>
      <c r="I2506" s="884"/>
      <c r="J2506" s="388" t="s">
        <v>241</v>
      </c>
      <c r="K2506" s="389"/>
      <c r="L2506" s="388" t="s">
        <v>242</v>
      </c>
      <c r="M2506" s="390"/>
      <c r="N2506" s="885"/>
      <c r="O2506" s="885"/>
      <c r="P2506" s="373"/>
      <c r="Q2506" s="373"/>
      <c r="R2506" s="373"/>
      <c r="T2506" s="382"/>
    </row>
    <row r="2507" spans="1:20" ht="21.6" customHeight="1" thickTop="1" x14ac:dyDescent="0.25">
      <c r="B2507" s="886" t="s">
        <v>174</v>
      </c>
      <c r="C2507" s="889" t="s">
        <v>175</v>
      </c>
      <c r="D2507" s="890"/>
      <c r="E2507" s="895" t="s">
        <v>251</v>
      </c>
      <c r="F2507" s="896"/>
      <c r="G2507" s="896"/>
      <c r="H2507" s="896"/>
      <c r="I2507" s="897" t="s">
        <v>252</v>
      </c>
      <c r="J2507" s="898"/>
      <c r="K2507" s="899"/>
      <c r="L2507" s="906" t="s">
        <v>253</v>
      </c>
      <c r="M2507" s="907"/>
      <c r="N2507" s="907"/>
      <c r="O2507" s="908"/>
      <c r="P2507" s="382"/>
    </row>
    <row r="2508" spans="1:20" ht="21.6" customHeight="1" x14ac:dyDescent="0.25">
      <c r="B2508" s="887"/>
      <c r="C2508" s="891"/>
      <c r="D2508" s="892"/>
      <c r="E2508" s="909" t="s">
        <v>176</v>
      </c>
      <c r="F2508" s="911" t="s">
        <v>177</v>
      </c>
      <c r="G2508" s="912"/>
      <c r="H2508" s="912"/>
      <c r="I2508" s="900"/>
      <c r="J2508" s="901"/>
      <c r="K2508" s="902"/>
      <c r="L2508" s="909" t="s">
        <v>176</v>
      </c>
      <c r="M2508" s="911" t="s">
        <v>177</v>
      </c>
      <c r="N2508" s="912"/>
      <c r="O2508" s="913"/>
      <c r="P2508" s="382"/>
    </row>
    <row r="2509" spans="1:20" ht="21.6" customHeight="1" x14ac:dyDescent="0.25">
      <c r="B2509" s="888"/>
      <c r="C2509" s="893"/>
      <c r="D2509" s="894"/>
      <c r="E2509" s="910"/>
      <c r="F2509" s="392" t="s">
        <v>134</v>
      </c>
      <c r="G2509" s="392" t="s">
        <v>195</v>
      </c>
      <c r="H2509" s="391" t="s">
        <v>136</v>
      </c>
      <c r="I2509" s="903"/>
      <c r="J2509" s="904"/>
      <c r="K2509" s="905"/>
      <c r="L2509" s="910"/>
      <c r="M2509" s="392" t="s">
        <v>134</v>
      </c>
      <c r="N2509" s="392" t="s">
        <v>195</v>
      </c>
      <c r="O2509" s="392" t="s">
        <v>136</v>
      </c>
      <c r="P2509" s="382"/>
    </row>
    <row r="2510" spans="1:20" ht="18.600000000000001" customHeight="1" x14ac:dyDescent="0.25">
      <c r="A2510" s="451" t="s">
        <v>114</v>
      </c>
      <c r="B2510" s="393" t="s">
        <v>114</v>
      </c>
      <c r="C2510" s="880" t="s">
        <v>180</v>
      </c>
      <c r="D2510" s="878"/>
      <c r="E2510" s="394">
        <f>F2510*G2510*H2510</f>
        <v>0</v>
      </c>
      <c r="F2510" s="395"/>
      <c r="G2510" s="395"/>
      <c r="H2510" s="394">
        <f>B2501</f>
        <v>0</v>
      </c>
      <c r="I2510" s="396">
        <f>L2510-E2510</f>
        <v>0</v>
      </c>
      <c r="J2510" s="397"/>
      <c r="K2510" s="398"/>
      <c r="L2510" s="394">
        <f>M2510*N2510*O2510</f>
        <v>0</v>
      </c>
      <c r="M2510" s="399"/>
      <c r="N2510" s="399"/>
      <c r="O2510" s="394">
        <f>D2501</f>
        <v>0</v>
      </c>
      <c r="P2510" s="382"/>
    </row>
    <row r="2511" spans="1:20" ht="18.600000000000001" customHeight="1" x14ac:dyDescent="0.25">
      <c r="A2511" s="451" t="s">
        <v>164</v>
      </c>
      <c r="B2511" s="881" t="s">
        <v>164</v>
      </c>
      <c r="C2511" s="876" t="s">
        <v>178</v>
      </c>
      <c r="D2511" s="877"/>
      <c r="E2511" s="400">
        <f>SUM(E2512:E2515)</f>
        <v>0</v>
      </c>
      <c r="F2511" s="401"/>
      <c r="G2511" s="402"/>
      <c r="H2511" s="402"/>
      <c r="I2511" s="396"/>
      <c r="J2511" s="403"/>
      <c r="K2511" s="404"/>
      <c r="L2511" s="400">
        <f>SUM(L2512:L2515)</f>
        <v>0</v>
      </c>
      <c r="M2511" s="401"/>
      <c r="N2511" s="402"/>
      <c r="O2511" s="402"/>
      <c r="P2511" s="382"/>
    </row>
    <row r="2512" spans="1:20" ht="18.600000000000001" customHeight="1" x14ac:dyDescent="0.25">
      <c r="A2512" s="451"/>
      <c r="B2512" s="881"/>
      <c r="C2512" s="874" t="s">
        <v>181</v>
      </c>
      <c r="D2512" s="882"/>
      <c r="E2512" s="394">
        <f t="shared" ref="E2512:E2515" si="911">F2512*G2512*H2512</f>
        <v>0</v>
      </c>
      <c r="F2512" s="395"/>
      <c r="G2512" s="395"/>
      <c r="H2512" s="394">
        <f>H2510</f>
        <v>0</v>
      </c>
      <c r="I2512" s="396">
        <f t="shared" ref="I2512:I2516" si="912">L2512-E2512</f>
        <v>0</v>
      </c>
      <c r="J2512" s="397"/>
      <c r="K2512" s="398"/>
      <c r="L2512" s="394">
        <f t="shared" ref="L2512:L2516" si="913">M2512*N2512*O2512</f>
        <v>0</v>
      </c>
      <c r="M2512" s="399"/>
      <c r="N2512" s="399"/>
      <c r="O2512" s="394">
        <f>O2510</f>
        <v>0</v>
      </c>
      <c r="P2512" s="382"/>
    </row>
    <row r="2513" spans="1:16" ht="18.600000000000001" customHeight="1" x14ac:dyDescent="0.25">
      <c r="A2513" s="451"/>
      <c r="B2513" s="881"/>
      <c r="C2513" s="874" t="s">
        <v>181</v>
      </c>
      <c r="D2513" s="882"/>
      <c r="E2513" s="394">
        <f t="shared" si="911"/>
        <v>0</v>
      </c>
      <c r="F2513" s="395"/>
      <c r="G2513" s="395"/>
      <c r="H2513" s="394">
        <f>H2510</f>
        <v>0</v>
      </c>
      <c r="I2513" s="396">
        <f t="shared" si="912"/>
        <v>0</v>
      </c>
      <c r="J2513" s="397"/>
      <c r="K2513" s="398"/>
      <c r="L2513" s="394">
        <f t="shared" si="913"/>
        <v>0</v>
      </c>
      <c r="M2513" s="399"/>
      <c r="N2513" s="399"/>
      <c r="O2513" s="394">
        <f>O2510</f>
        <v>0</v>
      </c>
      <c r="P2513" s="382"/>
    </row>
    <row r="2514" spans="1:16" ht="18.600000000000001" customHeight="1" x14ac:dyDescent="0.25">
      <c r="A2514" s="451"/>
      <c r="B2514" s="881"/>
      <c r="C2514" s="874" t="s">
        <v>182</v>
      </c>
      <c r="D2514" s="867"/>
      <c r="E2514" s="394">
        <f t="shared" si="911"/>
        <v>0</v>
      </c>
      <c r="F2514" s="395"/>
      <c r="G2514" s="395"/>
      <c r="H2514" s="394">
        <f>H2510</f>
        <v>0</v>
      </c>
      <c r="I2514" s="396">
        <f t="shared" si="912"/>
        <v>0</v>
      </c>
      <c r="J2514" s="397"/>
      <c r="K2514" s="398"/>
      <c r="L2514" s="394">
        <f t="shared" si="913"/>
        <v>0</v>
      </c>
      <c r="M2514" s="399"/>
      <c r="N2514" s="399"/>
      <c r="O2514" s="394">
        <f>O2510</f>
        <v>0</v>
      </c>
      <c r="P2514" s="382"/>
    </row>
    <row r="2515" spans="1:16" ht="18.600000000000001" customHeight="1" x14ac:dyDescent="0.25">
      <c r="A2515" s="451"/>
      <c r="B2515" s="881"/>
      <c r="C2515" s="874" t="s">
        <v>182</v>
      </c>
      <c r="D2515" s="867"/>
      <c r="E2515" s="394">
        <f t="shared" si="911"/>
        <v>0</v>
      </c>
      <c r="F2515" s="395"/>
      <c r="G2515" s="395"/>
      <c r="H2515" s="394">
        <f>H2510</f>
        <v>0</v>
      </c>
      <c r="I2515" s="396">
        <f t="shared" si="912"/>
        <v>0</v>
      </c>
      <c r="J2515" s="397"/>
      <c r="K2515" s="398"/>
      <c r="L2515" s="394">
        <f t="shared" si="913"/>
        <v>0</v>
      </c>
      <c r="M2515" s="399"/>
      <c r="N2515" s="399"/>
      <c r="O2515" s="394">
        <f>O2510</f>
        <v>0</v>
      </c>
      <c r="P2515" s="382"/>
    </row>
    <row r="2516" spans="1:16" ht="18.600000000000001" customHeight="1" x14ac:dyDescent="0.25">
      <c r="A2516" s="451" t="s">
        <v>165</v>
      </c>
      <c r="B2516" s="405" t="s">
        <v>165</v>
      </c>
      <c r="C2516" s="874" t="s">
        <v>183</v>
      </c>
      <c r="D2516" s="867"/>
      <c r="E2516" s="394">
        <f>F2516*G2516*H2516</f>
        <v>0</v>
      </c>
      <c r="F2516" s="395"/>
      <c r="G2516" s="395"/>
      <c r="H2516" s="394">
        <f>H2510</f>
        <v>0</v>
      </c>
      <c r="I2516" s="396">
        <f t="shared" si="912"/>
        <v>0</v>
      </c>
      <c r="J2516" s="397"/>
      <c r="K2516" s="398"/>
      <c r="L2516" s="394">
        <f t="shared" si="913"/>
        <v>0</v>
      </c>
      <c r="M2516" s="399"/>
      <c r="N2516" s="399"/>
      <c r="O2516" s="394">
        <f>O2510</f>
        <v>0</v>
      </c>
      <c r="P2516" s="382"/>
    </row>
    <row r="2517" spans="1:16" ht="18.600000000000001" customHeight="1" x14ac:dyDescent="0.25">
      <c r="A2517" s="451" t="s">
        <v>166</v>
      </c>
      <c r="B2517" s="875" t="s">
        <v>166</v>
      </c>
      <c r="C2517" s="876" t="s">
        <v>178</v>
      </c>
      <c r="D2517" s="877"/>
      <c r="E2517" s="400">
        <f>SUM(E2518:E2520)</f>
        <v>0</v>
      </c>
      <c r="F2517" s="401"/>
      <c r="G2517" s="402"/>
      <c r="H2517" s="402"/>
      <c r="I2517" s="406"/>
      <c r="J2517" s="403"/>
      <c r="K2517" s="404"/>
      <c r="L2517" s="400">
        <f>SUM(L2518:L2520)</f>
        <v>0</v>
      </c>
      <c r="M2517" s="401"/>
      <c r="N2517" s="402"/>
      <c r="O2517" s="402"/>
      <c r="P2517" s="382"/>
    </row>
    <row r="2518" spans="1:16" ht="18.600000000000001" customHeight="1" x14ac:dyDescent="0.25">
      <c r="A2518" s="451"/>
      <c r="B2518" s="879"/>
      <c r="C2518" s="866" t="s">
        <v>184</v>
      </c>
      <c r="D2518" s="867"/>
      <c r="E2518" s="394">
        <f>F2518*G2518*H2518</f>
        <v>0</v>
      </c>
      <c r="F2518" s="395"/>
      <c r="G2518" s="395"/>
      <c r="H2518" s="394">
        <f>H2510</f>
        <v>0</v>
      </c>
      <c r="I2518" s="396">
        <f t="shared" ref="I2518:I2521" si="914">L2518-E2518</f>
        <v>0</v>
      </c>
      <c r="J2518" s="397"/>
      <c r="K2518" s="398"/>
      <c r="L2518" s="394">
        <f t="shared" ref="L2518:L2521" si="915">M2518*N2518*O2518</f>
        <v>0</v>
      </c>
      <c r="M2518" s="399"/>
      <c r="N2518" s="399"/>
      <c r="O2518" s="394">
        <f>O2510</f>
        <v>0</v>
      </c>
      <c r="P2518" s="382"/>
    </row>
    <row r="2519" spans="1:16" ht="18.600000000000001" customHeight="1" x14ac:dyDescent="0.25">
      <c r="A2519" s="451"/>
      <c r="B2519" s="879"/>
      <c r="C2519" s="866" t="s">
        <v>185</v>
      </c>
      <c r="D2519" s="867"/>
      <c r="E2519" s="394">
        <f t="shared" ref="E2519:E2520" si="916">F2519*G2519*H2519</f>
        <v>0</v>
      </c>
      <c r="F2519" s="395"/>
      <c r="G2519" s="395"/>
      <c r="H2519" s="394">
        <f>H2510</f>
        <v>0</v>
      </c>
      <c r="I2519" s="396">
        <f t="shared" si="914"/>
        <v>0</v>
      </c>
      <c r="J2519" s="397"/>
      <c r="K2519" s="398"/>
      <c r="L2519" s="394">
        <f t="shared" si="915"/>
        <v>0</v>
      </c>
      <c r="M2519" s="399"/>
      <c r="N2519" s="399"/>
      <c r="O2519" s="394">
        <f>O2510</f>
        <v>0</v>
      </c>
      <c r="P2519" s="382"/>
    </row>
    <row r="2520" spans="1:16" ht="18.600000000000001" customHeight="1" x14ac:dyDescent="0.25">
      <c r="A2520" s="451"/>
      <c r="B2520" s="879"/>
      <c r="C2520" s="866" t="s">
        <v>179</v>
      </c>
      <c r="D2520" s="867"/>
      <c r="E2520" s="394">
        <f t="shared" si="916"/>
        <v>0</v>
      </c>
      <c r="F2520" s="395"/>
      <c r="G2520" s="395"/>
      <c r="H2520" s="394">
        <f>H2510</f>
        <v>0</v>
      </c>
      <c r="I2520" s="396">
        <f t="shared" si="914"/>
        <v>0</v>
      </c>
      <c r="J2520" s="397"/>
      <c r="K2520" s="398"/>
      <c r="L2520" s="394">
        <f t="shared" si="915"/>
        <v>0</v>
      </c>
      <c r="M2520" s="399"/>
      <c r="N2520" s="399"/>
      <c r="O2520" s="394">
        <f>O2510</f>
        <v>0</v>
      </c>
      <c r="P2520" s="382"/>
    </row>
    <row r="2521" spans="1:16" ht="18.600000000000001" customHeight="1" x14ac:dyDescent="0.25">
      <c r="A2521" s="451" t="s">
        <v>167</v>
      </c>
      <c r="B2521" s="407" t="s">
        <v>167</v>
      </c>
      <c r="C2521" s="874" t="s">
        <v>186</v>
      </c>
      <c r="D2521" s="867"/>
      <c r="E2521" s="394">
        <f>F2521*G2521*H2521</f>
        <v>0</v>
      </c>
      <c r="F2521" s="395"/>
      <c r="G2521" s="395"/>
      <c r="H2521" s="394">
        <f>H2510</f>
        <v>0</v>
      </c>
      <c r="I2521" s="396">
        <f t="shared" si="914"/>
        <v>0</v>
      </c>
      <c r="J2521" s="397"/>
      <c r="K2521" s="398"/>
      <c r="L2521" s="394">
        <f t="shared" si="915"/>
        <v>0</v>
      </c>
      <c r="M2521" s="399"/>
      <c r="N2521" s="399"/>
      <c r="O2521" s="394">
        <f>O2510</f>
        <v>0</v>
      </c>
      <c r="P2521" s="382"/>
    </row>
    <row r="2522" spans="1:16" ht="18.600000000000001" customHeight="1" x14ac:dyDescent="0.25">
      <c r="A2522" s="451" t="s">
        <v>168</v>
      </c>
      <c r="B2522" s="875" t="s">
        <v>168</v>
      </c>
      <c r="C2522" s="876" t="s">
        <v>178</v>
      </c>
      <c r="D2522" s="877"/>
      <c r="E2522" s="400">
        <f>SUM(E2523:E2525)</f>
        <v>0</v>
      </c>
      <c r="F2522" s="401"/>
      <c r="G2522" s="402"/>
      <c r="H2522" s="402"/>
      <c r="I2522" s="406"/>
      <c r="J2522" s="403"/>
      <c r="K2522" s="404"/>
      <c r="L2522" s="400">
        <f>SUM(L2523:L2525)</f>
        <v>0</v>
      </c>
      <c r="M2522" s="401"/>
      <c r="N2522" s="402"/>
      <c r="O2522" s="402"/>
      <c r="P2522" s="382"/>
    </row>
    <row r="2523" spans="1:16" ht="18.600000000000001" customHeight="1" x14ac:dyDescent="0.25">
      <c r="A2523" s="451"/>
      <c r="B2523" s="875"/>
      <c r="C2523" s="866" t="s">
        <v>187</v>
      </c>
      <c r="D2523" s="867"/>
      <c r="E2523" s="394">
        <f t="shared" ref="E2523:E2525" si="917">F2523*G2523*H2523</f>
        <v>0</v>
      </c>
      <c r="F2523" s="395"/>
      <c r="G2523" s="395"/>
      <c r="H2523" s="394">
        <f>H2510</f>
        <v>0</v>
      </c>
      <c r="I2523" s="396">
        <f t="shared" ref="I2523:I2526" si="918">L2523-E2523</f>
        <v>0</v>
      </c>
      <c r="J2523" s="397"/>
      <c r="K2523" s="398"/>
      <c r="L2523" s="394">
        <f t="shared" ref="L2523:L2526" si="919">M2523*N2523*O2523</f>
        <v>0</v>
      </c>
      <c r="M2523" s="399"/>
      <c r="N2523" s="399"/>
      <c r="O2523" s="394">
        <f>O2510</f>
        <v>0</v>
      </c>
      <c r="P2523" s="382"/>
    </row>
    <row r="2524" spans="1:16" ht="18.600000000000001" customHeight="1" x14ac:dyDescent="0.25">
      <c r="A2524" s="451"/>
      <c r="B2524" s="875"/>
      <c r="C2524" s="866" t="s">
        <v>188</v>
      </c>
      <c r="D2524" s="867"/>
      <c r="E2524" s="394">
        <f t="shared" si="917"/>
        <v>0</v>
      </c>
      <c r="F2524" s="395"/>
      <c r="G2524" s="395"/>
      <c r="H2524" s="394">
        <f>H2510</f>
        <v>0</v>
      </c>
      <c r="I2524" s="396">
        <f t="shared" si="918"/>
        <v>0</v>
      </c>
      <c r="J2524" s="397"/>
      <c r="K2524" s="398"/>
      <c r="L2524" s="394">
        <f t="shared" si="919"/>
        <v>0</v>
      </c>
      <c r="M2524" s="399"/>
      <c r="N2524" s="399"/>
      <c r="O2524" s="394">
        <f>O2510</f>
        <v>0</v>
      </c>
      <c r="P2524" s="382"/>
    </row>
    <row r="2525" spans="1:16" ht="18.600000000000001" customHeight="1" x14ac:dyDescent="0.25">
      <c r="A2525" s="451"/>
      <c r="B2525" s="875"/>
      <c r="C2525" s="866" t="s">
        <v>179</v>
      </c>
      <c r="D2525" s="867"/>
      <c r="E2525" s="394">
        <f t="shared" si="917"/>
        <v>0</v>
      </c>
      <c r="F2525" s="395"/>
      <c r="G2525" s="395"/>
      <c r="H2525" s="394">
        <f>H2510</f>
        <v>0</v>
      </c>
      <c r="I2525" s="396">
        <f t="shared" si="918"/>
        <v>0</v>
      </c>
      <c r="J2525" s="397"/>
      <c r="K2525" s="398"/>
      <c r="L2525" s="394">
        <f t="shared" si="919"/>
        <v>0</v>
      </c>
      <c r="M2525" s="399"/>
      <c r="N2525" s="399"/>
      <c r="O2525" s="394">
        <f>O2510</f>
        <v>0</v>
      </c>
      <c r="P2525" s="382"/>
    </row>
    <row r="2526" spans="1:16" ht="18.600000000000001" customHeight="1" x14ac:dyDescent="0.25">
      <c r="A2526" s="451" t="s">
        <v>169</v>
      </c>
      <c r="B2526" s="405" t="s">
        <v>169</v>
      </c>
      <c r="C2526" s="874" t="s">
        <v>189</v>
      </c>
      <c r="D2526" s="867"/>
      <c r="E2526" s="394">
        <f>F2526*G2526*H2526</f>
        <v>0</v>
      </c>
      <c r="F2526" s="395"/>
      <c r="G2526" s="395"/>
      <c r="H2526" s="394">
        <f>H2510</f>
        <v>0</v>
      </c>
      <c r="I2526" s="396">
        <f t="shared" si="918"/>
        <v>0</v>
      </c>
      <c r="J2526" s="397"/>
      <c r="K2526" s="398"/>
      <c r="L2526" s="394">
        <f t="shared" si="919"/>
        <v>0</v>
      </c>
      <c r="M2526" s="399"/>
      <c r="N2526" s="399"/>
      <c r="O2526" s="394">
        <f>O2510</f>
        <v>0</v>
      </c>
      <c r="P2526" s="382"/>
    </row>
    <row r="2527" spans="1:16" ht="18.600000000000001" customHeight="1" x14ac:dyDescent="0.25">
      <c r="A2527" s="451" t="s">
        <v>170</v>
      </c>
      <c r="B2527" s="875" t="s">
        <v>170</v>
      </c>
      <c r="C2527" s="876" t="s">
        <v>178</v>
      </c>
      <c r="D2527" s="877"/>
      <c r="E2527" s="400">
        <f>SUM(E2528:E2529)</f>
        <v>0</v>
      </c>
      <c r="F2527" s="401"/>
      <c r="G2527" s="402"/>
      <c r="H2527" s="402"/>
      <c r="I2527" s="406"/>
      <c r="J2527" s="403"/>
      <c r="K2527" s="404"/>
      <c r="L2527" s="400">
        <f>SUM(L2528:L2529)</f>
        <v>0</v>
      </c>
      <c r="M2527" s="401"/>
      <c r="N2527" s="402"/>
      <c r="O2527" s="402"/>
      <c r="P2527" s="382"/>
    </row>
    <row r="2528" spans="1:16" ht="18.600000000000001" customHeight="1" x14ac:dyDescent="0.25">
      <c r="A2528" s="451"/>
      <c r="B2528" s="878"/>
      <c r="C2528" s="874" t="s">
        <v>170</v>
      </c>
      <c r="D2528" s="867"/>
      <c r="E2528" s="394">
        <f t="shared" ref="E2528" si="920">F2528*G2528*H2528</f>
        <v>0</v>
      </c>
      <c r="F2528" s="395"/>
      <c r="G2528" s="395"/>
      <c r="H2528" s="394">
        <f>H2510</f>
        <v>0</v>
      </c>
      <c r="I2528" s="396">
        <f t="shared" ref="I2528:I2530" si="921">L2528-E2528</f>
        <v>0</v>
      </c>
      <c r="J2528" s="397"/>
      <c r="K2528" s="398"/>
      <c r="L2528" s="394">
        <f t="shared" ref="L2528:L2530" si="922">M2528*N2528*O2528</f>
        <v>0</v>
      </c>
      <c r="M2528" s="399"/>
      <c r="N2528" s="399"/>
      <c r="O2528" s="394">
        <f>O2510</f>
        <v>0</v>
      </c>
      <c r="P2528" s="382"/>
    </row>
    <row r="2529" spans="1:17" ht="18.600000000000001" customHeight="1" x14ac:dyDescent="0.25">
      <c r="A2529" s="451"/>
      <c r="B2529" s="878"/>
      <c r="C2529" s="874" t="s">
        <v>190</v>
      </c>
      <c r="D2529" s="867"/>
      <c r="E2529" s="394">
        <f>F2529*G2529*H2529</f>
        <v>0</v>
      </c>
      <c r="F2529" s="395"/>
      <c r="G2529" s="395"/>
      <c r="H2529" s="394">
        <f>H2510</f>
        <v>0</v>
      </c>
      <c r="I2529" s="396">
        <f t="shared" si="921"/>
        <v>0</v>
      </c>
      <c r="J2529" s="397"/>
      <c r="K2529" s="398"/>
      <c r="L2529" s="394">
        <f t="shared" si="922"/>
        <v>0</v>
      </c>
      <c r="M2529" s="399"/>
      <c r="N2529" s="399"/>
      <c r="O2529" s="394">
        <f>O2510</f>
        <v>0</v>
      </c>
      <c r="P2529" s="382"/>
    </row>
    <row r="2530" spans="1:17" ht="18.600000000000001" customHeight="1" x14ac:dyDescent="0.25">
      <c r="A2530" s="451" t="s">
        <v>171</v>
      </c>
      <c r="B2530" s="405" t="s">
        <v>171</v>
      </c>
      <c r="C2530" s="874" t="s">
        <v>191</v>
      </c>
      <c r="D2530" s="867"/>
      <c r="E2530" s="394">
        <f>F2530*G2530*H2530</f>
        <v>0</v>
      </c>
      <c r="F2530" s="395"/>
      <c r="G2530" s="395"/>
      <c r="H2530" s="394">
        <f>H2510</f>
        <v>0</v>
      </c>
      <c r="I2530" s="396">
        <f t="shared" si="921"/>
        <v>0</v>
      </c>
      <c r="J2530" s="397"/>
      <c r="K2530" s="398"/>
      <c r="L2530" s="394">
        <f t="shared" si="922"/>
        <v>0</v>
      </c>
      <c r="M2530" s="399"/>
      <c r="N2530" s="399"/>
      <c r="O2530" s="394">
        <f>O2510</f>
        <v>0</v>
      </c>
      <c r="P2530" s="382"/>
      <c r="Q2530" s="371" t="s">
        <v>256</v>
      </c>
    </row>
    <row r="2531" spans="1:17" ht="18.600000000000001" customHeight="1" x14ac:dyDescent="0.25">
      <c r="A2531" s="451" t="s">
        <v>172</v>
      </c>
      <c r="B2531" s="875" t="s">
        <v>172</v>
      </c>
      <c r="C2531" s="876" t="s">
        <v>178</v>
      </c>
      <c r="D2531" s="877"/>
      <c r="E2531" s="400">
        <f>SUM(E2532:E2534)</f>
        <v>0</v>
      </c>
      <c r="F2531" s="401"/>
      <c r="G2531" s="402"/>
      <c r="H2531" s="402"/>
      <c r="I2531" s="406"/>
      <c r="J2531" s="403"/>
      <c r="K2531" s="404"/>
      <c r="L2531" s="400">
        <f>SUM(L2532:L2534)</f>
        <v>0</v>
      </c>
      <c r="M2531" s="401"/>
      <c r="N2531" s="402"/>
      <c r="O2531" s="402"/>
      <c r="P2531" s="382"/>
    </row>
    <row r="2532" spans="1:17" ht="18.600000000000001" customHeight="1" x14ac:dyDescent="0.25">
      <c r="A2532" s="451"/>
      <c r="B2532" s="875"/>
      <c r="C2532" s="866" t="s">
        <v>192</v>
      </c>
      <c r="D2532" s="867"/>
      <c r="E2532" s="394">
        <f t="shared" ref="E2532:E2534" si="923">F2532*G2532*H2532</f>
        <v>0</v>
      </c>
      <c r="F2532" s="395"/>
      <c r="G2532" s="395"/>
      <c r="H2532" s="394">
        <f>H2510</f>
        <v>0</v>
      </c>
      <c r="I2532" s="396">
        <f t="shared" ref="I2532:I2535" si="924">L2532-E2532</f>
        <v>0</v>
      </c>
      <c r="J2532" s="397"/>
      <c r="K2532" s="398"/>
      <c r="L2532" s="394">
        <f t="shared" ref="L2532:L2535" si="925">M2532*N2532*O2532</f>
        <v>0</v>
      </c>
      <c r="M2532" s="399"/>
      <c r="N2532" s="399"/>
      <c r="O2532" s="394">
        <f>O2510</f>
        <v>0</v>
      </c>
      <c r="P2532" s="382"/>
    </row>
    <row r="2533" spans="1:17" ht="18.600000000000001" customHeight="1" x14ac:dyDescent="0.25">
      <c r="A2533" s="451"/>
      <c r="B2533" s="875"/>
      <c r="C2533" s="866" t="s">
        <v>193</v>
      </c>
      <c r="D2533" s="867"/>
      <c r="E2533" s="394">
        <f t="shared" si="923"/>
        <v>0</v>
      </c>
      <c r="F2533" s="395"/>
      <c r="G2533" s="395"/>
      <c r="H2533" s="394">
        <f>H2510</f>
        <v>0</v>
      </c>
      <c r="I2533" s="396">
        <f t="shared" si="924"/>
        <v>0</v>
      </c>
      <c r="J2533" s="397"/>
      <c r="K2533" s="398"/>
      <c r="L2533" s="394">
        <f t="shared" si="925"/>
        <v>0</v>
      </c>
      <c r="M2533" s="399"/>
      <c r="N2533" s="399"/>
      <c r="O2533" s="394">
        <f>O2510</f>
        <v>0</v>
      </c>
      <c r="P2533" s="382"/>
    </row>
    <row r="2534" spans="1:17" ht="18.600000000000001" customHeight="1" x14ac:dyDescent="0.25">
      <c r="A2534" s="451"/>
      <c r="B2534" s="875"/>
      <c r="C2534" s="866" t="s">
        <v>179</v>
      </c>
      <c r="D2534" s="867"/>
      <c r="E2534" s="394">
        <f t="shared" si="923"/>
        <v>0</v>
      </c>
      <c r="F2534" s="395"/>
      <c r="G2534" s="395"/>
      <c r="H2534" s="394">
        <f>H2510</f>
        <v>0</v>
      </c>
      <c r="I2534" s="396">
        <f t="shared" si="924"/>
        <v>0</v>
      </c>
      <c r="J2534" s="397"/>
      <c r="K2534" s="398"/>
      <c r="L2534" s="394">
        <f t="shared" si="925"/>
        <v>0</v>
      </c>
      <c r="M2534" s="399"/>
      <c r="N2534" s="399"/>
      <c r="O2534" s="394">
        <f>O2510</f>
        <v>0</v>
      </c>
      <c r="P2534" s="382"/>
    </row>
    <row r="2535" spans="1:17" ht="18.600000000000001" customHeight="1" x14ac:dyDescent="0.25">
      <c r="A2535" s="451" t="s">
        <v>173</v>
      </c>
      <c r="B2535" s="405" t="s">
        <v>173</v>
      </c>
      <c r="C2535" s="866" t="s">
        <v>194</v>
      </c>
      <c r="D2535" s="867"/>
      <c r="E2535" s="394">
        <f>F2535*G2535*H2535</f>
        <v>0</v>
      </c>
      <c r="F2535" s="395"/>
      <c r="G2535" s="395"/>
      <c r="H2535" s="394">
        <f>H2510</f>
        <v>0</v>
      </c>
      <c r="I2535" s="396">
        <f t="shared" si="924"/>
        <v>0</v>
      </c>
      <c r="J2535" s="397"/>
      <c r="K2535" s="398"/>
      <c r="L2535" s="394">
        <f t="shared" si="925"/>
        <v>0</v>
      </c>
      <c r="M2535" s="399"/>
      <c r="N2535" s="399"/>
      <c r="O2535" s="394">
        <f>O2510</f>
        <v>0</v>
      </c>
      <c r="P2535" s="382"/>
    </row>
    <row r="2536" spans="1:17" s="415" customFormat="1" ht="18.600000000000001" customHeight="1" x14ac:dyDescent="0.25">
      <c r="B2536" s="868" t="s">
        <v>196</v>
      </c>
      <c r="C2536" s="869"/>
      <c r="D2536" s="870"/>
      <c r="E2536" s="408">
        <f>SUM(E2510,E2511,E2516,E2517,E2521,E2522,E2526,E2527,E2530,E2531,E2535)</f>
        <v>0</v>
      </c>
      <c r="F2536" s="401"/>
      <c r="G2536" s="409"/>
      <c r="H2536" s="410"/>
      <c r="I2536" s="411"/>
      <c r="J2536" s="412"/>
      <c r="K2536" s="413"/>
      <c r="L2536" s="408">
        <f>SUM(L2510,L2511,L2516,L2517,L2521,L2522,L2526,L2527,L2530,L2531,L2535)</f>
        <v>0</v>
      </c>
      <c r="M2536" s="401"/>
      <c r="N2536" s="409"/>
      <c r="O2536" s="410"/>
      <c r="P2536" s="414"/>
    </row>
    <row r="2537" spans="1:17" ht="16.8" customHeight="1" outlineLevel="1" x14ac:dyDescent="0.25">
      <c r="B2537" s="871" t="s">
        <v>264</v>
      </c>
      <c r="C2537" s="872" t="s">
        <v>201</v>
      </c>
      <c r="D2537" s="873"/>
      <c r="E2537" s="416">
        <f t="shared" ref="E2537" si="926">F2537*G2537*H2537</f>
        <v>0</v>
      </c>
      <c r="F2537" s="417"/>
      <c r="G2537" s="417"/>
      <c r="H2537" s="394">
        <f>H2510</f>
        <v>0</v>
      </c>
      <c r="I2537" s="396">
        <f t="shared" ref="I2537:I2539" si="927">L2537-E2537</f>
        <v>0</v>
      </c>
      <c r="J2537" s="397"/>
      <c r="K2537" s="398"/>
      <c r="L2537" s="394">
        <f t="shared" ref="L2537:L2539" si="928">M2537*N2537*O2537</f>
        <v>0</v>
      </c>
      <c r="M2537" s="399"/>
      <c r="N2537" s="399"/>
      <c r="O2537" s="394">
        <f>O2510</f>
        <v>0</v>
      </c>
      <c r="P2537" s="382"/>
    </row>
    <row r="2538" spans="1:17" ht="16.8" customHeight="1" outlineLevel="1" x14ac:dyDescent="0.25">
      <c r="B2538" s="871"/>
      <c r="C2538" s="872" t="s">
        <v>200</v>
      </c>
      <c r="D2538" s="873"/>
      <c r="E2538" s="416">
        <f>F2538*G2538*H2538</f>
        <v>0</v>
      </c>
      <c r="F2538" s="417">
        <v>5000</v>
      </c>
      <c r="G2538" s="417">
        <f>20*2</f>
        <v>40</v>
      </c>
      <c r="H2538" s="394">
        <f>H2510</f>
        <v>0</v>
      </c>
      <c r="I2538" s="396">
        <f t="shared" si="927"/>
        <v>0</v>
      </c>
      <c r="J2538" s="397"/>
      <c r="K2538" s="398"/>
      <c r="L2538" s="394">
        <f t="shared" si="928"/>
        <v>0</v>
      </c>
      <c r="M2538" s="399"/>
      <c r="N2538" s="399"/>
      <c r="O2538" s="394">
        <f>O2510</f>
        <v>0</v>
      </c>
      <c r="P2538" s="382"/>
    </row>
    <row r="2539" spans="1:17" ht="16.8" customHeight="1" outlineLevel="1" x14ac:dyDescent="0.25">
      <c r="B2539" s="871"/>
      <c r="C2539" s="872" t="s">
        <v>197</v>
      </c>
      <c r="D2539" s="873"/>
      <c r="E2539" s="416">
        <f t="shared" ref="E2539" si="929">F2539*G2539*H2539</f>
        <v>0</v>
      </c>
      <c r="F2539" s="417"/>
      <c r="G2539" s="417"/>
      <c r="H2539" s="394">
        <f>H2510</f>
        <v>0</v>
      </c>
      <c r="I2539" s="396">
        <f t="shared" si="927"/>
        <v>0</v>
      </c>
      <c r="J2539" s="397"/>
      <c r="K2539" s="398"/>
      <c r="L2539" s="394">
        <f t="shared" si="928"/>
        <v>0</v>
      </c>
      <c r="M2539" s="399"/>
      <c r="N2539" s="399"/>
      <c r="O2539" s="394">
        <f>O2510</f>
        <v>0</v>
      </c>
      <c r="P2539" s="382"/>
    </row>
    <row r="2540" spans="1:17" s="415" customFormat="1" ht="18.600000000000001" customHeight="1" outlineLevel="1" thickBot="1" x14ac:dyDescent="0.3">
      <c r="B2540" s="860" t="s">
        <v>265</v>
      </c>
      <c r="C2540" s="861"/>
      <c r="D2540" s="862"/>
      <c r="E2540" s="418">
        <f>SUM(E2537:E2539)</f>
        <v>0</v>
      </c>
      <c r="F2540" s="419"/>
      <c r="G2540" s="420"/>
      <c r="H2540" s="421"/>
      <c r="I2540" s="422"/>
      <c r="J2540" s="423"/>
      <c r="K2540" s="424"/>
      <c r="L2540" s="418">
        <f>SUM(L2537:L2539)</f>
        <v>0</v>
      </c>
      <c r="M2540" s="419"/>
      <c r="N2540" s="420"/>
      <c r="O2540" s="421"/>
      <c r="P2540" s="414"/>
    </row>
    <row r="2541" spans="1:17" ht="21" customHeight="1" thickBot="1" x14ac:dyDescent="0.3">
      <c r="B2541" s="863" t="s">
        <v>254</v>
      </c>
      <c r="C2541" s="864"/>
      <c r="D2541" s="865" t="s">
        <v>255</v>
      </c>
      <c r="E2541" s="857"/>
      <c r="F2541" s="857" t="s">
        <v>257</v>
      </c>
      <c r="G2541" s="857"/>
      <c r="H2541" s="857" t="s">
        <v>258</v>
      </c>
      <c r="I2541" s="857"/>
      <c r="J2541" s="857" t="s">
        <v>259</v>
      </c>
      <c r="K2541" s="857"/>
      <c r="L2541" s="858" t="s">
        <v>260</v>
      </c>
      <c r="M2541" s="858"/>
      <c r="N2541" s="858" t="s">
        <v>261</v>
      </c>
      <c r="O2541" s="859"/>
      <c r="P2541" s="382"/>
    </row>
    <row r="2542" spans="1:17" outlineLevel="1" x14ac:dyDescent="0.25">
      <c r="B2542" s="303" t="s">
        <v>266</v>
      </c>
      <c r="E2542" s="425">
        <f>(E2536-E2535)*0.05</f>
        <v>0</v>
      </c>
      <c r="F2542" s="303"/>
      <c r="G2542" s="303"/>
      <c r="H2542" s="426"/>
      <c r="L2542" s="425">
        <f>(L2536-L2535)*0.05</f>
        <v>0</v>
      </c>
      <c r="P2542" s="382"/>
    </row>
    <row r="2543" spans="1:17" outlineLevel="1" x14ac:dyDescent="0.25">
      <c r="B2543" s="303"/>
      <c r="E2543" s="427" t="str">
        <f>IF(E2535&lt;=E2542,"O.K","Review")</f>
        <v>O.K</v>
      </c>
      <c r="F2543" s="303"/>
      <c r="G2543" s="303"/>
      <c r="L2543" s="427" t="str">
        <f>IF(L2535&lt;=L2542,"O.K","Review")</f>
        <v>O.K</v>
      </c>
      <c r="P2543" s="382"/>
    </row>
    <row r="2544" spans="1:17" x14ac:dyDescent="0.25">
      <c r="B2544" s="303"/>
      <c r="E2544" s="427"/>
      <c r="F2544" s="303"/>
      <c r="G2544" s="303"/>
      <c r="L2544" s="427"/>
      <c r="P2544" s="382"/>
    </row>
    <row r="2545" spans="1:20" s="428" customFormat="1" ht="25.5" customHeight="1" outlineLevel="1" x14ac:dyDescent="0.25">
      <c r="B2545" s="429" t="str">
        <f>정부지원금!$B$29</f>
        <v>성명 :                  (서명)</v>
      </c>
      <c r="C2545" s="429"/>
      <c r="E2545" s="429" t="str">
        <f>정부지원금!$E$29</f>
        <v>성명 :                  (서명)</v>
      </c>
      <c r="F2545" s="430"/>
      <c r="H2545" s="429" t="str">
        <f>정부지원금!$G$29</f>
        <v>성명 :                  (서명)</v>
      </c>
      <c r="K2545" s="430" t="str">
        <f>정부지원금!$I$29</f>
        <v>성명 :                  (서명)</v>
      </c>
      <c r="N2545" s="430" t="str">
        <f>정부지원금!$K$29</f>
        <v>성명 :                  (서명)</v>
      </c>
      <c r="P2545" s="382"/>
    </row>
    <row r="2546" spans="1:20" s="428" customFormat="1" ht="25.5" customHeight="1" outlineLevel="1" x14ac:dyDescent="0.25">
      <c r="B2546" s="429" t="str">
        <f>정부지원금!$B$30</f>
        <v>성명 :                  (서명)</v>
      </c>
      <c r="C2546" s="429"/>
      <c r="E2546" s="429" t="str">
        <f>정부지원금!$E$30</f>
        <v>성명 :                  (서명)</v>
      </c>
      <c r="F2546" s="430"/>
      <c r="H2546" s="429" t="str">
        <f>정부지원금!$G$30</f>
        <v>성명 :                  (서명)</v>
      </c>
      <c r="K2546" s="430" t="str">
        <f>정부지원금!$I$30</f>
        <v>성명 :                  (서명)</v>
      </c>
      <c r="N2546" s="430" t="str">
        <f>정부지원금!$K$30</f>
        <v>성명 :                  (서명)</v>
      </c>
      <c r="P2546" s="382"/>
    </row>
    <row r="2548" spans="1:20" ht="43.5" customHeight="1" x14ac:dyDescent="0.25">
      <c r="B2548" s="372" t="s">
        <v>262</v>
      </c>
      <c r="C2548" s="373"/>
      <c r="D2548" s="373"/>
      <c r="E2548" s="373"/>
      <c r="F2548" s="373"/>
      <c r="G2548" s="373"/>
      <c r="H2548" s="373"/>
      <c r="I2548" s="373"/>
      <c r="J2548" s="373"/>
      <c r="K2548" s="373"/>
      <c r="L2548" s="373"/>
      <c r="M2548" s="373"/>
      <c r="N2548" s="373"/>
      <c r="O2548" s="373"/>
      <c r="P2548" s="373"/>
      <c r="Q2548" s="373"/>
      <c r="R2548" s="373"/>
    </row>
    <row r="2549" spans="1:20" ht="21.6" customHeight="1" x14ac:dyDescent="0.25">
      <c r="B2549" s="942" t="str">
        <f>INDEX('훈련비용 조정내역표'!$C$10:$C$60,MATCH(F2551,'훈련비용 조정내역표'!$B$10:$B$60,0),0)</f>
        <v>승인</v>
      </c>
      <c r="C2549" s="942"/>
      <c r="D2549" s="374"/>
      <c r="E2549" s="375"/>
      <c r="F2549" s="375"/>
      <c r="G2549" s="376"/>
      <c r="H2549" s="383" t="s">
        <v>247</v>
      </c>
      <c r="I2549" s="378">
        <f>INDEX('훈련비용 조정내역표'!$G$10:$G$60,MATCH(F2551,'훈련비용 조정내역표'!$B$10:$B$60,0),0)</f>
        <v>0</v>
      </c>
      <c r="J2549" s="383" t="s">
        <v>248</v>
      </c>
      <c r="K2549" s="605">
        <f>INT(IFERROR($J2554/($B2553*$E2553*$B2556),))</f>
        <v>0</v>
      </c>
      <c r="L2549" s="435" t="e">
        <f>K2549/$I2549</f>
        <v>#DIV/0!</v>
      </c>
      <c r="M2549" s="436" t="s">
        <v>249</v>
      </c>
      <c r="N2549" s="605">
        <f>INT(IFERROR($N2554/($D2553*$G2553*$D2556),))</f>
        <v>0</v>
      </c>
      <c r="O2549" s="435" t="e">
        <f>N2549/$I2549</f>
        <v>#DIV/0!</v>
      </c>
      <c r="P2549" s="373"/>
      <c r="Q2549" s="373"/>
      <c r="R2549" s="373"/>
    </row>
    <row r="2550" spans="1:20" ht="21.6" customHeight="1" x14ac:dyDescent="0.25">
      <c r="B2550" s="379" t="s">
        <v>229</v>
      </c>
      <c r="C2550" s="881" t="s">
        <v>230</v>
      </c>
      <c r="D2550" s="881"/>
      <c r="E2550" s="881"/>
      <c r="F2550" s="377" t="s">
        <v>231</v>
      </c>
      <c r="G2550" s="380" t="s">
        <v>233</v>
      </c>
      <c r="H2550" s="943" t="s">
        <v>250</v>
      </c>
      <c r="I2550" s="944"/>
      <c r="J2550" s="944"/>
      <c r="K2550" s="944"/>
      <c r="L2550" s="944"/>
      <c r="M2550" s="944"/>
      <c r="N2550" s="944"/>
      <c r="O2550" s="945"/>
      <c r="P2550" s="373"/>
      <c r="Q2550" s="373"/>
      <c r="R2550" s="373"/>
    </row>
    <row r="2551" spans="1:20" ht="21.6" customHeight="1" thickBot="1" x14ac:dyDescent="0.3">
      <c r="B2551" s="636" t="str">
        <f>일반사항!$E$6</f>
        <v>부산</v>
      </c>
      <c r="C2551" s="937">
        <f>일반사항!$E$7</f>
        <v>0</v>
      </c>
      <c r="D2551" s="937"/>
      <c r="E2551" s="937"/>
      <c r="F2551" s="665">
        <f>'훈련비용 조정내역표'!$B$59</f>
        <v>50</v>
      </c>
      <c r="G2551" s="381">
        <f>INDEX('훈련비용 조정내역표'!$H$10:$H$60,MATCH(F2551,'훈련비용 조정내역표'!$B$10:$B$60,0),0)</f>
        <v>0</v>
      </c>
      <c r="H2551" s="937">
        <f>INDEX('훈련비용 조정내역표'!$D$10:$D$60,MATCH(F2551,'훈련비용 조정내역표'!$B$10:$B$60,0),0)</f>
        <v>0</v>
      </c>
      <c r="I2551" s="937"/>
      <c r="J2551" s="937"/>
      <c r="K2551" s="937"/>
      <c r="L2551" s="434" t="str">
        <f>IF(E2553=G2553,"◯ 적합","◯ 변경")</f>
        <v>◯ 적합</v>
      </c>
      <c r="M2551" s="938">
        <f>INDEX('훈련비용 조정내역표'!$E$10:$E$60,MATCH(F2551,'훈련비용 조정내역표'!$B$10:$B$60,0),0)</f>
        <v>0</v>
      </c>
      <c r="N2551" s="938"/>
      <c r="O2551" s="938"/>
      <c r="P2551" s="373"/>
      <c r="Q2551" s="373"/>
      <c r="R2551" s="373"/>
    </row>
    <row r="2552" spans="1:20" ht="21.6" customHeight="1" thickTop="1" x14ac:dyDescent="0.25">
      <c r="B2552" s="939" t="s">
        <v>106</v>
      </c>
      <c r="C2552" s="939"/>
      <c r="D2552" s="939"/>
      <c r="E2552" s="939" t="s">
        <v>163</v>
      </c>
      <c r="F2552" s="939"/>
      <c r="G2552" s="940"/>
      <c r="H2552" s="941" t="s">
        <v>243</v>
      </c>
      <c r="I2552" s="939"/>
      <c r="J2552" s="939"/>
      <c r="K2552" s="939"/>
      <c r="L2552" s="939" t="s">
        <v>246</v>
      </c>
      <c r="M2552" s="939"/>
      <c r="N2552" s="939"/>
      <c r="O2552" s="939"/>
      <c r="P2552" s="373"/>
      <c r="Q2552" s="373"/>
      <c r="R2552" s="373"/>
      <c r="T2552" s="382"/>
    </row>
    <row r="2553" spans="1:20" ht="21.6" customHeight="1" x14ac:dyDescent="0.25">
      <c r="B2553" s="915">
        <f>INDEX('훈련비용 조정내역표'!$O$10:$O$60,MATCH(F2551,'훈련비용 조정내역표'!$B$10:$B$60,0),0)</f>
        <v>0</v>
      </c>
      <c r="C2553" s="917" t="str">
        <f>IF(B2553=D2553,"◯ 적합","◯ 변경")</f>
        <v>◯ 적합</v>
      </c>
      <c r="D2553" s="918">
        <f>INDEX('훈련비용 조정내역표'!$Y$10:$Y$60,MATCH(F2551,'훈련비용 조정내역표'!$B$10:$B$60,0),0)</f>
        <v>0</v>
      </c>
      <c r="E2553" s="915">
        <f>INDEX('훈련비용 조정내역표'!$N$10:$N$60,MATCH(F2551,'훈련비용 조정내역표'!$B$10:$B$60,0),0)</f>
        <v>0</v>
      </c>
      <c r="F2553" s="917" t="str">
        <f>IF(E2553=G2553,"◯ 적합","◯ 변경")</f>
        <v>◯ 적합</v>
      </c>
      <c r="G2553" s="921">
        <f>INDEX('훈련비용 조정내역표'!$X$10:$X$60,MATCH(F2551,'훈련비용 조정내역표'!$B$10:$B$60,0),0)</f>
        <v>0</v>
      </c>
      <c r="H2553" s="934" t="s">
        <v>36</v>
      </c>
      <c r="I2553" s="926"/>
      <c r="J2553" s="935">
        <f>J2554+J2555+J2556+J2557</f>
        <v>0</v>
      </c>
      <c r="K2553" s="935"/>
      <c r="L2553" s="926" t="s">
        <v>36</v>
      </c>
      <c r="M2553" s="926"/>
      <c r="N2553" s="935">
        <f>N2554+N2555+N2556+N2557</f>
        <v>0</v>
      </c>
      <c r="O2553" s="935"/>
      <c r="P2553" s="373"/>
      <c r="Q2553" s="373"/>
      <c r="R2553" s="373"/>
      <c r="T2553" s="382"/>
    </row>
    <row r="2554" spans="1:20" ht="21.6" customHeight="1" x14ac:dyDescent="0.25">
      <c r="A2554" s="371" t="str">
        <f>F2551&amp;"훈련비금액"</f>
        <v>50훈련비금액</v>
      </c>
      <c r="B2554" s="915"/>
      <c r="C2554" s="917"/>
      <c r="D2554" s="918"/>
      <c r="E2554" s="915"/>
      <c r="F2554" s="917"/>
      <c r="G2554" s="921"/>
      <c r="H2554" s="929" t="s">
        <v>263</v>
      </c>
      <c r="I2554" s="932"/>
      <c r="J2554" s="936">
        <f>E2588</f>
        <v>0</v>
      </c>
      <c r="K2554" s="936"/>
      <c r="L2554" s="932" t="s">
        <v>263</v>
      </c>
      <c r="M2554" s="932"/>
      <c r="N2554" s="936">
        <f>L2588</f>
        <v>0</v>
      </c>
      <c r="O2554" s="936"/>
      <c r="P2554" s="373"/>
      <c r="Q2554" s="373"/>
      <c r="R2554" s="373"/>
      <c r="T2554" s="382"/>
    </row>
    <row r="2555" spans="1:20" ht="21.6" customHeight="1" x14ac:dyDescent="0.25">
      <c r="A2555" s="371" t="str">
        <f>F2551&amp;"숙식비"</f>
        <v>50숙식비</v>
      </c>
      <c r="B2555" s="926" t="s">
        <v>236</v>
      </c>
      <c r="C2555" s="926"/>
      <c r="D2555" s="926"/>
      <c r="E2555" s="926" t="s">
        <v>237</v>
      </c>
      <c r="F2555" s="926"/>
      <c r="G2555" s="927"/>
      <c r="H2555" s="928" t="s">
        <v>342</v>
      </c>
      <c r="I2555" s="384" t="s">
        <v>244</v>
      </c>
      <c r="J2555" s="923">
        <f>E2589</f>
        <v>0</v>
      </c>
      <c r="K2555" s="923"/>
      <c r="L2555" s="931" t="s">
        <v>342</v>
      </c>
      <c r="M2555" s="384" t="s">
        <v>244</v>
      </c>
      <c r="N2555" s="914">
        <f>L2589</f>
        <v>0</v>
      </c>
      <c r="O2555" s="914"/>
      <c r="P2555" s="373"/>
      <c r="Q2555" s="373"/>
      <c r="R2555" s="373"/>
      <c r="T2555" s="382"/>
    </row>
    <row r="2556" spans="1:20" ht="21.6" customHeight="1" x14ac:dyDescent="0.25">
      <c r="A2556" s="371" t="str">
        <f>F2551&amp;"식비"</f>
        <v>50식비</v>
      </c>
      <c r="B2556" s="915">
        <f>INDEX('훈련비용 조정내역표'!$M$10:$M$60,MATCH(F2551,'훈련비용 조정내역표'!$B$10:$B$60,0),0)</f>
        <v>0</v>
      </c>
      <c r="C2556" s="917" t="str">
        <f>IF(B2556=D2556,"◯ 적합","◯ 변경")</f>
        <v>◯ 적합</v>
      </c>
      <c r="D2556" s="918">
        <f>INDEX('훈련비용 조정내역표'!$W$10:$W$60,MATCH(F2551,'훈련비용 조정내역표'!$B$10:$B$60,0),0)</f>
        <v>0</v>
      </c>
      <c r="E2556" s="920">
        <f>INDEX('훈련비용 조정내역표'!$J$10:$J$60,MATCH(F2551,'훈련비용 조정내역표'!$B$10:$B$60,0),0)</f>
        <v>0</v>
      </c>
      <c r="F2556" s="917" t="str">
        <f>IF(E2556=G2556,"◯ 적합","◯ 변경")</f>
        <v>◯ 적합</v>
      </c>
      <c r="G2556" s="921">
        <f>INDEX('훈련비용 조정내역표'!$K$10:$K$60,MATCH(F2551,'훈련비용 조정내역표'!$B$10:$B$60,0),0)</f>
        <v>0</v>
      </c>
      <c r="H2556" s="929"/>
      <c r="I2556" s="384" t="s">
        <v>199</v>
      </c>
      <c r="J2556" s="923">
        <f>E2590</f>
        <v>0</v>
      </c>
      <c r="K2556" s="923"/>
      <c r="L2556" s="932"/>
      <c r="M2556" s="384" t="s">
        <v>199</v>
      </c>
      <c r="N2556" s="914">
        <f>L2590</f>
        <v>0</v>
      </c>
      <c r="O2556" s="914"/>
      <c r="P2556" s="373"/>
      <c r="Q2556" s="373"/>
      <c r="R2556" s="373"/>
      <c r="T2556" s="382"/>
    </row>
    <row r="2557" spans="1:20" ht="21.6" customHeight="1" thickBot="1" x14ac:dyDescent="0.3">
      <c r="A2557" s="371" t="str">
        <f>F2551&amp;"수당 등"</f>
        <v>50수당 등</v>
      </c>
      <c r="B2557" s="916"/>
      <c r="C2557" s="917"/>
      <c r="D2557" s="919"/>
      <c r="E2557" s="916"/>
      <c r="F2557" s="917"/>
      <c r="G2557" s="922"/>
      <c r="H2557" s="930"/>
      <c r="I2557" s="385" t="s">
        <v>245</v>
      </c>
      <c r="J2557" s="924">
        <f>E2591</f>
        <v>0</v>
      </c>
      <c r="K2557" s="924"/>
      <c r="L2557" s="933"/>
      <c r="M2557" s="385" t="s">
        <v>245</v>
      </c>
      <c r="N2557" s="925">
        <f>L2591</f>
        <v>0</v>
      </c>
      <c r="O2557" s="925"/>
      <c r="P2557" s="373"/>
      <c r="Q2557" s="373"/>
      <c r="R2557" s="373"/>
      <c r="T2557" s="382"/>
    </row>
    <row r="2558" spans="1:20" ht="21.6" customHeight="1" thickTop="1" thickBot="1" x14ac:dyDescent="0.3">
      <c r="B2558" s="883" t="s">
        <v>238</v>
      </c>
      <c r="C2558" s="883"/>
      <c r="D2558" s="386">
        <f>INDEX('훈련비용 조정내역표'!$L$10:$L$60,MATCH(F2551,'훈련비용 조정내역표'!$B$10:$B$60,0),0)</f>
        <v>0</v>
      </c>
      <c r="E2558" s="883" t="s">
        <v>239</v>
      </c>
      <c r="F2558" s="883"/>
      <c r="G2558" s="387">
        <f>INDEX('훈련비용 조정내역표'!$V$10:$V$60,MATCH(F2551,'훈련비용 조정내역표'!$B$10:$B$60,0),0)</f>
        <v>0</v>
      </c>
      <c r="H2558" s="884" t="s">
        <v>240</v>
      </c>
      <c r="I2558" s="884"/>
      <c r="J2558" s="388" t="s">
        <v>241</v>
      </c>
      <c r="K2558" s="389"/>
      <c r="L2558" s="388" t="s">
        <v>242</v>
      </c>
      <c r="M2558" s="390"/>
      <c r="N2558" s="885"/>
      <c r="O2558" s="885"/>
      <c r="P2558" s="373"/>
      <c r="Q2558" s="373"/>
      <c r="R2558" s="373"/>
      <c r="T2558" s="382"/>
    </row>
    <row r="2559" spans="1:20" ht="21.6" customHeight="1" thickTop="1" x14ac:dyDescent="0.25">
      <c r="B2559" s="886" t="s">
        <v>174</v>
      </c>
      <c r="C2559" s="889" t="s">
        <v>175</v>
      </c>
      <c r="D2559" s="890"/>
      <c r="E2559" s="895" t="s">
        <v>251</v>
      </c>
      <c r="F2559" s="896"/>
      <c r="G2559" s="896"/>
      <c r="H2559" s="896"/>
      <c r="I2559" s="897" t="s">
        <v>252</v>
      </c>
      <c r="J2559" s="898"/>
      <c r="K2559" s="899"/>
      <c r="L2559" s="906" t="s">
        <v>253</v>
      </c>
      <c r="M2559" s="907"/>
      <c r="N2559" s="907"/>
      <c r="O2559" s="908"/>
      <c r="P2559" s="382"/>
    </row>
    <row r="2560" spans="1:20" ht="21.6" customHeight="1" x14ac:dyDescent="0.25">
      <c r="B2560" s="887"/>
      <c r="C2560" s="891"/>
      <c r="D2560" s="892"/>
      <c r="E2560" s="909" t="s">
        <v>176</v>
      </c>
      <c r="F2560" s="911" t="s">
        <v>177</v>
      </c>
      <c r="G2560" s="912"/>
      <c r="H2560" s="912"/>
      <c r="I2560" s="900"/>
      <c r="J2560" s="901"/>
      <c r="K2560" s="902"/>
      <c r="L2560" s="909" t="s">
        <v>176</v>
      </c>
      <c r="M2560" s="911" t="s">
        <v>177</v>
      </c>
      <c r="N2560" s="912"/>
      <c r="O2560" s="913"/>
      <c r="P2560" s="382"/>
    </row>
    <row r="2561" spans="1:16" ht="21.6" customHeight="1" x14ac:dyDescent="0.25">
      <c r="B2561" s="888"/>
      <c r="C2561" s="893"/>
      <c r="D2561" s="894"/>
      <c r="E2561" s="910"/>
      <c r="F2561" s="392" t="s">
        <v>134</v>
      </c>
      <c r="G2561" s="392" t="s">
        <v>195</v>
      </c>
      <c r="H2561" s="391" t="s">
        <v>136</v>
      </c>
      <c r="I2561" s="903"/>
      <c r="J2561" s="904"/>
      <c r="K2561" s="905"/>
      <c r="L2561" s="910"/>
      <c r="M2561" s="392" t="s">
        <v>134</v>
      </c>
      <c r="N2561" s="392" t="s">
        <v>195</v>
      </c>
      <c r="O2561" s="392" t="s">
        <v>136</v>
      </c>
      <c r="P2561" s="382"/>
    </row>
    <row r="2562" spans="1:16" ht="18.600000000000001" customHeight="1" x14ac:dyDescent="0.25">
      <c r="A2562" s="451" t="s">
        <v>114</v>
      </c>
      <c r="B2562" s="393" t="s">
        <v>114</v>
      </c>
      <c r="C2562" s="880" t="s">
        <v>180</v>
      </c>
      <c r="D2562" s="878"/>
      <c r="E2562" s="394">
        <f>F2562*G2562*H2562</f>
        <v>0</v>
      </c>
      <c r="F2562" s="395"/>
      <c r="G2562" s="395"/>
      <c r="H2562" s="394">
        <f>$B$2553</f>
        <v>0</v>
      </c>
      <c r="I2562" s="396">
        <f>L2562-E2562</f>
        <v>0</v>
      </c>
      <c r="J2562" s="397"/>
      <c r="K2562" s="398"/>
      <c r="L2562" s="394">
        <f>M2562*N2562*O2562</f>
        <v>0</v>
      </c>
      <c r="M2562" s="399"/>
      <c r="N2562" s="399"/>
      <c r="O2562" s="394">
        <f>$D$2553</f>
        <v>0</v>
      </c>
      <c r="P2562" s="382"/>
    </row>
    <row r="2563" spans="1:16" ht="18.600000000000001" customHeight="1" x14ac:dyDescent="0.25">
      <c r="A2563" s="451" t="s">
        <v>164</v>
      </c>
      <c r="B2563" s="881" t="s">
        <v>164</v>
      </c>
      <c r="C2563" s="876" t="s">
        <v>178</v>
      </c>
      <c r="D2563" s="877"/>
      <c r="E2563" s="400">
        <f>SUM(E2564:E2567)</f>
        <v>0</v>
      </c>
      <c r="F2563" s="401"/>
      <c r="G2563" s="402"/>
      <c r="H2563" s="402"/>
      <c r="I2563" s="396"/>
      <c r="J2563" s="403"/>
      <c r="K2563" s="404"/>
      <c r="L2563" s="400">
        <f>SUM(L2564:L2567)</f>
        <v>0</v>
      </c>
      <c r="M2563" s="401"/>
      <c r="N2563" s="402"/>
      <c r="O2563" s="402"/>
      <c r="P2563" s="382"/>
    </row>
    <row r="2564" spans="1:16" ht="18.600000000000001" customHeight="1" x14ac:dyDescent="0.25">
      <c r="A2564" s="451"/>
      <c r="B2564" s="881"/>
      <c r="C2564" s="874" t="s">
        <v>181</v>
      </c>
      <c r="D2564" s="882"/>
      <c r="E2564" s="394">
        <f t="shared" ref="E2564:E2567" si="930">F2564*G2564*H2564</f>
        <v>0</v>
      </c>
      <c r="F2564" s="395"/>
      <c r="G2564" s="395"/>
      <c r="H2564" s="394">
        <f>$H$2562</f>
        <v>0</v>
      </c>
      <c r="I2564" s="396">
        <f t="shared" ref="I2564" si="931">L2564-E2564</f>
        <v>0</v>
      </c>
      <c r="J2564" s="397"/>
      <c r="K2564" s="398"/>
      <c r="L2564" s="394">
        <f t="shared" ref="L2564" si="932">M2564*N2564*O2564</f>
        <v>0</v>
      </c>
      <c r="M2564" s="399"/>
      <c r="N2564" s="399"/>
      <c r="O2564" s="394">
        <f>$O$2562</f>
        <v>0</v>
      </c>
      <c r="P2564" s="382"/>
    </row>
    <row r="2565" spans="1:16" ht="18.600000000000001" customHeight="1" x14ac:dyDescent="0.25">
      <c r="A2565" s="451"/>
      <c r="B2565" s="881"/>
      <c r="C2565" s="874" t="s">
        <v>181</v>
      </c>
      <c r="D2565" s="882"/>
      <c r="E2565" s="394">
        <f t="shared" si="930"/>
        <v>0</v>
      </c>
      <c r="F2565" s="395"/>
      <c r="G2565" s="395"/>
      <c r="H2565" s="394">
        <f t="shared" ref="H2565:H2568" si="933">$H$2562</f>
        <v>0</v>
      </c>
      <c r="I2565" s="396">
        <f t="shared" ref="I2565:I2568" si="934">L2565-E2565</f>
        <v>0</v>
      </c>
      <c r="J2565" s="397"/>
      <c r="K2565" s="398"/>
      <c r="L2565" s="394">
        <f t="shared" ref="L2565:L2568" si="935">M2565*N2565*O2565</f>
        <v>0</v>
      </c>
      <c r="M2565" s="399"/>
      <c r="N2565" s="399"/>
      <c r="O2565" s="394">
        <f t="shared" ref="O2565:O2568" si="936">$O$2562</f>
        <v>0</v>
      </c>
      <c r="P2565" s="382"/>
    </row>
    <row r="2566" spans="1:16" ht="18.600000000000001" customHeight="1" x14ac:dyDescent="0.25">
      <c r="A2566" s="451"/>
      <c r="B2566" s="881"/>
      <c r="C2566" s="874" t="s">
        <v>182</v>
      </c>
      <c r="D2566" s="867"/>
      <c r="E2566" s="394">
        <f t="shared" si="930"/>
        <v>0</v>
      </c>
      <c r="F2566" s="395"/>
      <c r="G2566" s="395"/>
      <c r="H2566" s="394">
        <f t="shared" si="933"/>
        <v>0</v>
      </c>
      <c r="I2566" s="396">
        <f t="shared" si="934"/>
        <v>0</v>
      </c>
      <c r="J2566" s="397"/>
      <c r="K2566" s="398"/>
      <c r="L2566" s="394">
        <f t="shared" si="935"/>
        <v>0</v>
      </c>
      <c r="M2566" s="399"/>
      <c r="N2566" s="399"/>
      <c r="O2566" s="394">
        <f t="shared" si="936"/>
        <v>0</v>
      </c>
      <c r="P2566" s="382"/>
    </row>
    <row r="2567" spans="1:16" ht="18.600000000000001" customHeight="1" x14ac:dyDescent="0.25">
      <c r="A2567" s="451"/>
      <c r="B2567" s="881"/>
      <c r="C2567" s="874" t="s">
        <v>182</v>
      </c>
      <c r="D2567" s="867"/>
      <c r="E2567" s="394">
        <f t="shared" si="930"/>
        <v>0</v>
      </c>
      <c r="F2567" s="395"/>
      <c r="G2567" s="395"/>
      <c r="H2567" s="394">
        <f t="shared" si="933"/>
        <v>0</v>
      </c>
      <c r="I2567" s="396">
        <f t="shared" si="934"/>
        <v>0</v>
      </c>
      <c r="J2567" s="397"/>
      <c r="K2567" s="398"/>
      <c r="L2567" s="394">
        <f t="shared" si="935"/>
        <v>0</v>
      </c>
      <c r="M2567" s="399"/>
      <c r="N2567" s="399"/>
      <c r="O2567" s="394">
        <f t="shared" si="936"/>
        <v>0</v>
      </c>
      <c r="P2567" s="382"/>
    </row>
    <row r="2568" spans="1:16" ht="18.600000000000001" customHeight="1" x14ac:dyDescent="0.25">
      <c r="A2568" s="451" t="s">
        <v>165</v>
      </c>
      <c r="B2568" s="405" t="s">
        <v>165</v>
      </c>
      <c r="C2568" s="874" t="s">
        <v>183</v>
      </c>
      <c r="D2568" s="867"/>
      <c r="E2568" s="394">
        <f>F2568*G2568*H2568</f>
        <v>0</v>
      </c>
      <c r="F2568" s="395"/>
      <c r="G2568" s="395"/>
      <c r="H2568" s="394">
        <f t="shared" si="933"/>
        <v>0</v>
      </c>
      <c r="I2568" s="396">
        <f t="shared" si="934"/>
        <v>0</v>
      </c>
      <c r="J2568" s="397"/>
      <c r="K2568" s="398"/>
      <c r="L2568" s="394">
        <f t="shared" si="935"/>
        <v>0</v>
      </c>
      <c r="M2568" s="399"/>
      <c r="N2568" s="399"/>
      <c r="O2568" s="394">
        <f t="shared" si="936"/>
        <v>0</v>
      </c>
      <c r="P2568" s="382"/>
    </row>
    <row r="2569" spans="1:16" ht="18.600000000000001" customHeight="1" x14ac:dyDescent="0.25">
      <c r="A2569" s="451" t="s">
        <v>166</v>
      </c>
      <c r="B2569" s="875" t="s">
        <v>166</v>
      </c>
      <c r="C2569" s="876" t="s">
        <v>178</v>
      </c>
      <c r="D2569" s="877"/>
      <c r="E2569" s="400">
        <f>SUM(E2570:E2572)</f>
        <v>0</v>
      </c>
      <c r="F2569" s="401"/>
      <c r="G2569" s="402"/>
      <c r="H2569" s="402"/>
      <c r="I2569" s="406"/>
      <c r="J2569" s="403"/>
      <c r="K2569" s="404"/>
      <c r="L2569" s="400">
        <f>SUM(L2570:L2572)</f>
        <v>0</v>
      </c>
      <c r="M2569" s="401"/>
      <c r="N2569" s="402"/>
      <c r="O2569" s="402"/>
      <c r="P2569" s="382"/>
    </row>
    <row r="2570" spans="1:16" ht="18.600000000000001" customHeight="1" x14ac:dyDescent="0.25">
      <c r="A2570" s="451"/>
      <c r="B2570" s="879"/>
      <c r="C2570" s="866" t="s">
        <v>184</v>
      </c>
      <c r="D2570" s="867"/>
      <c r="E2570" s="394">
        <f>F2570*G2570*H2570</f>
        <v>0</v>
      </c>
      <c r="F2570" s="395"/>
      <c r="G2570" s="395"/>
      <c r="H2570" s="394">
        <f t="shared" ref="H2570:H2573" si="937">$H$2562</f>
        <v>0</v>
      </c>
      <c r="I2570" s="396">
        <f t="shared" ref="I2570:I2573" si="938">L2570-E2570</f>
        <v>0</v>
      </c>
      <c r="J2570" s="397"/>
      <c r="K2570" s="398"/>
      <c r="L2570" s="394">
        <f t="shared" ref="L2570:L2573" si="939">M2570*N2570*O2570</f>
        <v>0</v>
      </c>
      <c r="M2570" s="399"/>
      <c r="N2570" s="399"/>
      <c r="O2570" s="394">
        <f t="shared" ref="O2570:O2573" si="940">$O$2562</f>
        <v>0</v>
      </c>
      <c r="P2570" s="382"/>
    </row>
    <row r="2571" spans="1:16" ht="18.600000000000001" customHeight="1" x14ac:dyDescent="0.25">
      <c r="A2571" s="451"/>
      <c r="B2571" s="879"/>
      <c r="C2571" s="866" t="s">
        <v>185</v>
      </c>
      <c r="D2571" s="867"/>
      <c r="E2571" s="394">
        <f t="shared" ref="E2571:E2572" si="941">F2571*G2571*H2571</f>
        <v>0</v>
      </c>
      <c r="F2571" s="395"/>
      <c r="G2571" s="395"/>
      <c r="H2571" s="394">
        <f t="shared" si="937"/>
        <v>0</v>
      </c>
      <c r="I2571" s="396">
        <f t="shared" si="938"/>
        <v>0</v>
      </c>
      <c r="J2571" s="397"/>
      <c r="K2571" s="398"/>
      <c r="L2571" s="394">
        <f t="shared" si="939"/>
        <v>0</v>
      </c>
      <c r="M2571" s="399"/>
      <c r="N2571" s="399"/>
      <c r="O2571" s="394">
        <f t="shared" si="940"/>
        <v>0</v>
      </c>
      <c r="P2571" s="382"/>
    </row>
    <row r="2572" spans="1:16" ht="18.600000000000001" customHeight="1" x14ac:dyDescent="0.25">
      <c r="A2572" s="451"/>
      <c r="B2572" s="879"/>
      <c r="C2572" s="866" t="s">
        <v>179</v>
      </c>
      <c r="D2572" s="867"/>
      <c r="E2572" s="394">
        <f t="shared" si="941"/>
        <v>0</v>
      </c>
      <c r="F2572" s="395"/>
      <c r="G2572" s="395"/>
      <c r="H2572" s="394">
        <f t="shared" si="937"/>
        <v>0</v>
      </c>
      <c r="I2572" s="396">
        <f t="shared" si="938"/>
        <v>0</v>
      </c>
      <c r="J2572" s="397"/>
      <c r="K2572" s="398"/>
      <c r="L2572" s="394">
        <f t="shared" si="939"/>
        <v>0</v>
      </c>
      <c r="M2572" s="399"/>
      <c r="N2572" s="399"/>
      <c r="O2572" s="394">
        <f t="shared" si="940"/>
        <v>0</v>
      </c>
      <c r="P2572" s="382"/>
    </row>
    <row r="2573" spans="1:16" ht="18.600000000000001" customHeight="1" x14ac:dyDescent="0.25">
      <c r="A2573" s="451" t="s">
        <v>167</v>
      </c>
      <c r="B2573" s="407" t="s">
        <v>167</v>
      </c>
      <c r="C2573" s="874" t="s">
        <v>186</v>
      </c>
      <c r="D2573" s="867"/>
      <c r="E2573" s="394">
        <f>F2573*G2573*H2573</f>
        <v>0</v>
      </c>
      <c r="F2573" s="395"/>
      <c r="G2573" s="395"/>
      <c r="H2573" s="394">
        <f t="shared" si="937"/>
        <v>0</v>
      </c>
      <c r="I2573" s="396">
        <f t="shared" si="938"/>
        <v>0</v>
      </c>
      <c r="J2573" s="397"/>
      <c r="K2573" s="398"/>
      <c r="L2573" s="394">
        <f t="shared" si="939"/>
        <v>0</v>
      </c>
      <c r="M2573" s="399"/>
      <c r="N2573" s="399"/>
      <c r="O2573" s="394">
        <f t="shared" si="940"/>
        <v>0</v>
      </c>
      <c r="P2573" s="382"/>
    </row>
    <row r="2574" spans="1:16" ht="18.600000000000001" customHeight="1" x14ac:dyDescent="0.25">
      <c r="A2574" s="451" t="s">
        <v>168</v>
      </c>
      <c r="B2574" s="875" t="s">
        <v>168</v>
      </c>
      <c r="C2574" s="876" t="s">
        <v>178</v>
      </c>
      <c r="D2574" s="877"/>
      <c r="E2574" s="400">
        <f>SUM(E2575:E2577)</f>
        <v>0</v>
      </c>
      <c r="F2574" s="401"/>
      <c r="G2574" s="402"/>
      <c r="H2574" s="402"/>
      <c r="I2574" s="406"/>
      <c r="J2574" s="403"/>
      <c r="K2574" s="404"/>
      <c r="L2574" s="400">
        <f>SUM(L2575:L2577)</f>
        <v>0</v>
      </c>
      <c r="M2574" s="401"/>
      <c r="N2574" s="402"/>
      <c r="O2574" s="402"/>
      <c r="P2574" s="382"/>
    </row>
    <row r="2575" spans="1:16" ht="18.600000000000001" customHeight="1" x14ac:dyDescent="0.25">
      <c r="A2575" s="451"/>
      <c r="B2575" s="875"/>
      <c r="C2575" s="866" t="s">
        <v>187</v>
      </c>
      <c r="D2575" s="867"/>
      <c r="E2575" s="394">
        <f t="shared" ref="E2575:E2577" si="942">F2575*G2575*H2575</f>
        <v>0</v>
      </c>
      <c r="F2575" s="395"/>
      <c r="G2575" s="395"/>
      <c r="H2575" s="394">
        <f t="shared" ref="H2575:H2578" si="943">$H$2562</f>
        <v>0</v>
      </c>
      <c r="I2575" s="396">
        <f t="shared" ref="I2575:I2578" si="944">L2575-E2575</f>
        <v>0</v>
      </c>
      <c r="J2575" s="397"/>
      <c r="K2575" s="398"/>
      <c r="L2575" s="394">
        <f t="shared" ref="L2575:L2578" si="945">M2575*N2575*O2575</f>
        <v>0</v>
      </c>
      <c r="M2575" s="399"/>
      <c r="N2575" s="399"/>
      <c r="O2575" s="394">
        <f t="shared" ref="O2575:O2578" si="946">$O$2562</f>
        <v>0</v>
      </c>
      <c r="P2575" s="382"/>
    </row>
    <row r="2576" spans="1:16" ht="18.600000000000001" customHeight="1" x14ac:dyDescent="0.25">
      <c r="A2576" s="451"/>
      <c r="B2576" s="875"/>
      <c r="C2576" s="866" t="s">
        <v>188</v>
      </c>
      <c r="D2576" s="867"/>
      <c r="E2576" s="394">
        <f t="shared" si="942"/>
        <v>0</v>
      </c>
      <c r="F2576" s="395"/>
      <c r="G2576" s="395"/>
      <c r="H2576" s="394">
        <f t="shared" si="943"/>
        <v>0</v>
      </c>
      <c r="I2576" s="396">
        <f t="shared" si="944"/>
        <v>0</v>
      </c>
      <c r="J2576" s="397"/>
      <c r="K2576" s="398"/>
      <c r="L2576" s="394">
        <f t="shared" si="945"/>
        <v>0</v>
      </c>
      <c r="M2576" s="399"/>
      <c r="N2576" s="399"/>
      <c r="O2576" s="394">
        <f t="shared" si="946"/>
        <v>0</v>
      </c>
      <c r="P2576" s="382"/>
    </row>
    <row r="2577" spans="1:17" ht="18.600000000000001" customHeight="1" x14ac:dyDescent="0.25">
      <c r="A2577" s="451"/>
      <c r="B2577" s="875"/>
      <c r="C2577" s="866" t="s">
        <v>179</v>
      </c>
      <c r="D2577" s="867"/>
      <c r="E2577" s="394">
        <f t="shared" si="942"/>
        <v>0</v>
      </c>
      <c r="F2577" s="395"/>
      <c r="G2577" s="395"/>
      <c r="H2577" s="394">
        <f t="shared" si="943"/>
        <v>0</v>
      </c>
      <c r="I2577" s="396">
        <f t="shared" si="944"/>
        <v>0</v>
      </c>
      <c r="J2577" s="397"/>
      <c r="K2577" s="398"/>
      <c r="L2577" s="394">
        <f t="shared" si="945"/>
        <v>0</v>
      </c>
      <c r="M2577" s="399"/>
      <c r="N2577" s="399"/>
      <c r="O2577" s="394">
        <f t="shared" si="946"/>
        <v>0</v>
      </c>
      <c r="P2577" s="382"/>
    </row>
    <row r="2578" spans="1:17" ht="18.600000000000001" customHeight="1" x14ac:dyDescent="0.25">
      <c r="A2578" s="451" t="s">
        <v>169</v>
      </c>
      <c r="B2578" s="405" t="s">
        <v>169</v>
      </c>
      <c r="C2578" s="874" t="s">
        <v>189</v>
      </c>
      <c r="D2578" s="867"/>
      <c r="E2578" s="394">
        <f>F2578*G2578*H2578</f>
        <v>0</v>
      </c>
      <c r="F2578" s="395"/>
      <c r="G2578" s="395"/>
      <c r="H2578" s="394">
        <f t="shared" si="943"/>
        <v>0</v>
      </c>
      <c r="I2578" s="396">
        <f t="shared" si="944"/>
        <v>0</v>
      </c>
      <c r="J2578" s="397"/>
      <c r="K2578" s="398"/>
      <c r="L2578" s="394">
        <f t="shared" si="945"/>
        <v>0</v>
      </c>
      <c r="M2578" s="399"/>
      <c r="N2578" s="399"/>
      <c r="O2578" s="394">
        <f t="shared" si="946"/>
        <v>0</v>
      </c>
      <c r="P2578" s="382"/>
    </row>
    <row r="2579" spans="1:17" ht="18.600000000000001" customHeight="1" x14ac:dyDescent="0.25">
      <c r="A2579" s="451" t="s">
        <v>170</v>
      </c>
      <c r="B2579" s="875" t="s">
        <v>170</v>
      </c>
      <c r="C2579" s="876" t="s">
        <v>178</v>
      </c>
      <c r="D2579" s="877"/>
      <c r="E2579" s="400">
        <f>SUM(E2580:E2581)</f>
        <v>0</v>
      </c>
      <c r="F2579" s="401"/>
      <c r="G2579" s="402"/>
      <c r="H2579" s="402"/>
      <c r="I2579" s="406"/>
      <c r="J2579" s="403"/>
      <c r="K2579" s="404"/>
      <c r="L2579" s="400">
        <f>SUM(L2580:L2581)</f>
        <v>0</v>
      </c>
      <c r="M2579" s="401"/>
      <c r="N2579" s="402"/>
      <c r="O2579" s="402"/>
      <c r="P2579" s="382"/>
    </row>
    <row r="2580" spans="1:17" ht="18.600000000000001" customHeight="1" x14ac:dyDescent="0.25">
      <c r="A2580" s="451"/>
      <c r="B2580" s="878"/>
      <c r="C2580" s="874" t="s">
        <v>170</v>
      </c>
      <c r="D2580" s="867"/>
      <c r="E2580" s="394">
        <f t="shared" ref="E2580" si="947">F2580*G2580*H2580</f>
        <v>0</v>
      </c>
      <c r="F2580" s="395"/>
      <c r="G2580" s="395"/>
      <c r="H2580" s="394">
        <f t="shared" ref="H2580:H2582" si="948">$H$2562</f>
        <v>0</v>
      </c>
      <c r="I2580" s="396">
        <f t="shared" ref="I2580:I2582" si="949">L2580-E2580</f>
        <v>0</v>
      </c>
      <c r="J2580" s="397"/>
      <c r="K2580" s="398"/>
      <c r="L2580" s="394">
        <f t="shared" ref="L2580:L2582" si="950">M2580*N2580*O2580</f>
        <v>0</v>
      </c>
      <c r="M2580" s="399"/>
      <c r="N2580" s="399"/>
      <c r="O2580" s="394">
        <f t="shared" ref="O2580:O2582" si="951">$O$2562</f>
        <v>0</v>
      </c>
      <c r="P2580" s="382"/>
    </row>
    <row r="2581" spans="1:17" ht="18.600000000000001" customHeight="1" x14ac:dyDescent="0.25">
      <c r="A2581" s="451"/>
      <c r="B2581" s="878"/>
      <c r="C2581" s="874" t="s">
        <v>190</v>
      </c>
      <c r="D2581" s="867"/>
      <c r="E2581" s="394">
        <f>F2581*G2581*H2581</f>
        <v>0</v>
      </c>
      <c r="F2581" s="395"/>
      <c r="G2581" s="395"/>
      <c r="H2581" s="394">
        <f t="shared" si="948"/>
        <v>0</v>
      </c>
      <c r="I2581" s="396">
        <f t="shared" si="949"/>
        <v>0</v>
      </c>
      <c r="J2581" s="397"/>
      <c r="K2581" s="398"/>
      <c r="L2581" s="394">
        <f t="shared" si="950"/>
        <v>0</v>
      </c>
      <c r="M2581" s="399"/>
      <c r="N2581" s="399"/>
      <c r="O2581" s="394">
        <f t="shared" si="951"/>
        <v>0</v>
      </c>
      <c r="P2581" s="382"/>
    </row>
    <row r="2582" spans="1:17" ht="18.600000000000001" customHeight="1" x14ac:dyDescent="0.25">
      <c r="A2582" s="451" t="s">
        <v>171</v>
      </c>
      <c r="B2582" s="405" t="s">
        <v>171</v>
      </c>
      <c r="C2582" s="874" t="s">
        <v>191</v>
      </c>
      <c r="D2582" s="867"/>
      <c r="E2582" s="394">
        <f>F2582*G2582*H2582</f>
        <v>0</v>
      </c>
      <c r="F2582" s="395"/>
      <c r="G2582" s="395"/>
      <c r="H2582" s="394">
        <f t="shared" si="948"/>
        <v>0</v>
      </c>
      <c r="I2582" s="396">
        <f t="shared" si="949"/>
        <v>0</v>
      </c>
      <c r="J2582" s="397"/>
      <c r="K2582" s="398"/>
      <c r="L2582" s="394">
        <f t="shared" si="950"/>
        <v>0</v>
      </c>
      <c r="M2582" s="399"/>
      <c r="N2582" s="399"/>
      <c r="O2582" s="394">
        <f t="shared" si="951"/>
        <v>0</v>
      </c>
      <c r="P2582" s="382"/>
      <c r="Q2582" s="371" t="s">
        <v>256</v>
      </c>
    </row>
    <row r="2583" spans="1:17" ht="18.600000000000001" customHeight="1" x14ac:dyDescent="0.25">
      <c r="A2583" s="451" t="s">
        <v>172</v>
      </c>
      <c r="B2583" s="875" t="s">
        <v>172</v>
      </c>
      <c r="C2583" s="876" t="s">
        <v>178</v>
      </c>
      <c r="D2583" s="877"/>
      <c r="E2583" s="400">
        <f>SUM(E2584:E2586)</f>
        <v>0</v>
      </c>
      <c r="F2583" s="401"/>
      <c r="G2583" s="402"/>
      <c r="H2583" s="402"/>
      <c r="I2583" s="406"/>
      <c r="J2583" s="403"/>
      <c r="K2583" s="404"/>
      <c r="L2583" s="400">
        <f>SUM(L2584:L2586)</f>
        <v>0</v>
      </c>
      <c r="M2583" s="401"/>
      <c r="N2583" s="402"/>
      <c r="O2583" s="402"/>
      <c r="P2583" s="382"/>
    </row>
    <row r="2584" spans="1:17" ht="18.600000000000001" customHeight="1" x14ac:dyDescent="0.25">
      <c r="A2584" s="451"/>
      <c r="B2584" s="875"/>
      <c r="C2584" s="866" t="s">
        <v>192</v>
      </c>
      <c r="D2584" s="867"/>
      <c r="E2584" s="394">
        <f t="shared" ref="E2584:E2586" si="952">F2584*G2584*H2584</f>
        <v>0</v>
      </c>
      <c r="F2584" s="395"/>
      <c r="G2584" s="395"/>
      <c r="H2584" s="394">
        <f t="shared" ref="H2584:H2587" si="953">$H$2562</f>
        <v>0</v>
      </c>
      <c r="I2584" s="396">
        <f t="shared" ref="I2584:I2587" si="954">L2584-E2584</f>
        <v>0</v>
      </c>
      <c r="J2584" s="397"/>
      <c r="K2584" s="398"/>
      <c r="L2584" s="394">
        <f t="shared" ref="L2584:L2587" si="955">M2584*N2584*O2584</f>
        <v>0</v>
      </c>
      <c r="M2584" s="399"/>
      <c r="N2584" s="399"/>
      <c r="O2584" s="394">
        <f t="shared" ref="O2584:O2587" si="956">$O$2562</f>
        <v>0</v>
      </c>
      <c r="P2584" s="382"/>
    </row>
    <row r="2585" spans="1:17" ht="18.600000000000001" customHeight="1" x14ac:dyDescent="0.25">
      <c r="A2585" s="451"/>
      <c r="B2585" s="875"/>
      <c r="C2585" s="866" t="s">
        <v>193</v>
      </c>
      <c r="D2585" s="867"/>
      <c r="E2585" s="394">
        <f t="shared" si="952"/>
        <v>0</v>
      </c>
      <c r="F2585" s="395"/>
      <c r="G2585" s="395"/>
      <c r="H2585" s="394">
        <f t="shared" si="953"/>
        <v>0</v>
      </c>
      <c r="I2585" s="396">
        <f t="shared" si="954"/>
        <v>0</v>
      </c>
      <c r="J2585" s="397"/>
      <c r="K2585" s="398"/>
      <c r="L2585" s="394">
        <f t="shared" si="955"/>
        <v>0</v>
      </c>
      <c r="M2585" s="399"/>
      <c r="N2585" s="399"/>
      <c r="O2585" s="394">
        <f t="shared" si="956"/>
        <v>0</v>
      </c>
      <c r="P2585" s="382"/>
    </row>
    <row r="2586" spans="1:17" ht="18.600000000000001" customHeight="1" x14ac:dyDescent="0.25">
      <c r="A2586" s="451"/>
      <c r="B2586" s="875"/>
      <c r="C2586" s="866" t="s">
        <v>179</v>
      </c>
      <c r="D2586" s="867"/>
      <c r="E2586" s="394">
        <f t="shared" si="952"/>
        <v>0</v>
      </c>
      <c r="F2586" s="395"/>
      <c r="G2586" s="395"/>
      <c r="H2586" s="394">
        <f t="shared" si="953"/>
        <v>0</v>
      </c>
      <c r="I2586" s="396">
        <f t="shared" si="954"/>
        <v>0</v>
      </c>
      <c r="J2586" s="397"/>
      <c r="K2586" s="398"/>
      <c r="L2586" s="394">
        <f t="shared" si="955"/>
        <v>0</v>
      </c>
      <c r="M2586" s="399"/>
      <c r="N2586" s="399"/>
      <c r="O2586" s="394">
        <f t="shared" si="956"/>
        <v>0</v>
      </c>
      <c r="P2586" s="382"/>
    </row>
    <row r="2587" spans="1:17" ht="18.600000000000001" customHeight="1" x14ac:dyDescent="0.25">
      <c r="A2587" s="451" t="s">
        <v>173</v>
      </c>
      <c r="B2587" s="405" t="s">
        <v>173</v>
      </c>
      <c r="C2587" s="866" t="s">
        <v>194</v>
      </c>
      <c r="D2587" s="867"/>
      <c r="E2587" s="394">
        <f>F2587*G2587*H2587</f>
        <v>0</v>
      </c>
      <c r="F2587" s="395"/>
      <c r="G2587" s="395"/>
      <c r="H2587" s="394">
        <f t="shared" si="953"/>
        <v>0</v>
      </c>
      <c r="I2587" s="396">
        <f t="shared" si="954"/>
        <v>0</v>
      </c>
      <c r="J2587" s="397"/>
      <c r="K2587" s="398"/>
      <c r="L2587" s="394">
        <f t="shared" si="955"/>
        <v>0</v>
      </c>
      <c r="M2587" s="399"/>
      <c r="N2587" s="399"/>
      <c r="O2587" s="394">
        <f t="shared" si="956"/>
        <v>0</v>
      </c>
      <c r="P2587" s="382"/>
    </row>
    <row r="2588" spans="1:17" s="415" customFormat="1" ht="18.600000000000001" customHeight="1" x14ac:dyDescent="0.25">
      <c r="B2588" s="868" t="s">
        <v>196</v>
      </c>
      <c r="C2588" s="869"/>
      <c r="D2588" s="870"/>
      <c r="E2588" s="408">
        <f>SUM(E2562,E2563,E2568,E2569,E2573,E2574,E2578,E2579,E2582,E2583,E2587)</f>
        <v>0</v>
      </c>
      <c r="F2588" s="401"/>
      <c r="G2588" s="409"/>
      <c r="H2588" s="410"/>
      <c r="I2588" s="411"/>
      <c r="J2588" s="412"/>
      <c r="K2588" s="413"/>
      <c r="L2588" s="408">
        <f>SUM(L2562,L2563,L2568,L2569,L2573,L2574,L2578,L2579,L2582,L2583,L2587)</f>
        <v>0</v>
      </c>
      <c r="M2588" s="401"/>
      <c r="N2588" s="409"/>
      <c r="O2588" s="410"/>
      <c r="P2588" s="414"/>
    </row>
    <row r="2589" spans="1:17" ht="16.8" customHeight="1" outlineLevel="1" x14ac:dyDescent="0.25">
      <c r="B2589" s="871" t="s">
        <v>264</v>
      </c>
      <c r="C2589" s="872" t="s">
        <v>201</v>
      </c>
      <c r="D2589" s="873"/>
      <c r="E2589" s="416">
        <f t="shared" ref="E2589" si="957">F2589*G2589*H2589</f>
        <v>0</v>
      </c>
      <c r="F2589" s="417"/>
      <c r="G2589" s="417"/>
      <c r="H2589" s="394">
        <f t="shared" ref="H2589:H2591" si="958">$H$2562</f>
        <v>0</v>
      </c>
      <c r="I2589" s="396">
        <f t="shared" ref="I2589:I2591" si="959">L2589-E2589</f>
        <v>0</v>
      </c>
      <c r="J2589" s="397"/>
      <c r="K2589" s="398"/>
      <c r="L2589" s="394">
        <f t="shared" ref="L2589:L2591" si="960">M2589*N2589*O2589</f>
        <v>0</v>
      </c>
      <c r="M2589" s="399"/>
      <c r="N2589" s="399"/>
      <c r="O2589" s="394">
        <f t="shared" ref="O2589:O2591" si="961">$O$2562</f>
        <v>0</v>
      </c>
      <c r="P2589" s="382"/>
    </row>
    <row r="2590" spans="1:17" ht="16.8" customHeight="1" outlineLevel="1" x14ac:dyDescent="0.25">
      <c r="B2590" s="871"/>
      <c r="C2590" s="872" t="s">
        <v>200</v>
      </c>
      <c r="D2590" s="873"/>
      <c r="E2590" s="416">
        <f>F2590*G2590*H2590</f>
        <v>0</v>
      </c>
      <c r="F2590" s="417">
        <v>5000</v>
      </c>
      <c r="G2590" s="417"/>
      <c r="H2590" s="394">
        <f t="shared" si="958"/>
        <v>0</v>
      </c>
      <c r="I2590" s="396">
        <f t="shared" si="959"/>
        <v>0</v>
      </c>
      <c r="J2590" s="397"/>
      <c r="K2590" s="398"/>
      <c r="L2590" s="394">
        <f t="shared" si="960"/>
        <v>0</v>
      </c>
      <c r="M2590" s="399"/>
      <c r="N2590" s="399"/>
      <c r="O2590" s="394">
        <f t="shared" si="961"/>
        <v>0</v>
      </c>
      <c r="P2590" s="382"/>
    </row>
    <row r="2591" spans="1:17" ht="16.8" customHeight="1" outlineLevel="1" x14ac:dyDescent="0.25">
      <c r="B2591" s="871"/>
      <c r="C2591" s="872" t="s">
        <v>197</v>
      </c>
      <c r="D2591" s="873"/>
      <c r="E2591" s="416">
        <f t="shared" ref="E2591" si="962">F2591*G2591*H2591</f>
        <v>0</v>
      </c>
      <c r="F2591" s="417"/>
      <c r="G2591" s="417"/>
      <c r="H2591" s="394">
        <f t="shared" si="958"/>
        <v>0</v>
      </c>
      <c r="I2591" s="396">
        <f t="shared" si="959"/>
        <v>0</v>
      </c>
      <c r="J2591" s="397"/>
      <c r="K2591" s="398"/>
      <c r="L2591" s="394">
        <f t="shared" si="960"/>
        <v>0</v>
      </c>
      <c r="M2591" s="399"/>
      <c r="N2591" s="399"/>
      <c r="O2591" s="394">
        <f t="shared" si="961"/>
        <v>0</v>
      </c>
      <c r="P2591" s="382"/>
    </row>
    <row r="2592" spans="1:17" s="415" customFormat="1" ht="18.600000000000001" customHeight="1" outlineLevel="1" thickBot="1" x14ac:dyDescent="0.3">
      <c r="B2592" s="860" t="s">
        <v>265</v>
      </c>
      <c r="C2592" s="861"/>
      <c r="D2592" s="862"/>
      <c r="E2592" s="418">
        <f>SUM(E2589:E2591)</f>
        <v>0</v>
      </c>
      <c r="F2592" s="419"/>
      <c r="G2592" s="420"/>
      <c r="H2592" s="421"/>
      <c r="I2592" s="422"/>
      <c r="J2592" s="423"/>
      <c r="K2592" s="424"/>
      <c r="L2592" s="418">
        <f>SUM(L2589:L2591)</f>
        <v>0</v>
      </c>
      <c r="M2592" s="419"/>
      <c r="N2592" s="420"/>
      <c r="O2592" s="421"/>
      <c r="P2592" s="414"/>
    </row>
    <row r="2593" spans="2:16" ht="21" customHeight="1" thickBot="1" x14ac:dyDescent="0.3">
      <c r="B2593" s="863" t="s">
        <v>254</v>
      </c>
      <c r="C2593" s="864"/>
      <c r="D2593" s="865" t="s">
        <v>255</v>
      </c>
      <c r="E2593" s="857"/>
      <c r="F2593" s="857" t="s">
        <v>257</v>
      </c>
      <c r="G2593" s="857"/>
      <c r="H2593" s="857" t="s">
        <v>258</v>
      </c>
      <c r="I2593" s="857"/>
      <c r="J2593" s="857" t="s">
        <v>259</v>
      </c>
      <c r="K2593" s="857"/>
      <c r="L2593" s="858" t="s">
        <v>260</v>
      </c>
      <c r="M2593" s="858"/>
      <c r="N2593" s="858" t="s">
        <v>261</v>
      </c>
      <c r="O2593" s="859"/>
      <c r="P2593" s="382"/>
    </row>
    <row r="2594" spans="2:16" outlineLevel="1" x14ac:dyDescent="0.25">
      <c r="B2594" s="303" t="s">
        <v>266</v>
      </c>
      <c r="E2594" s="425">
        <f>(E2588-E2587)*0.05</f>
        <v>0</v>
      </c>
      <c r="F2594" s="303"/>
      <c r="G2594" s="303"/>
      <c r="H2594" s="426"/>
      <c r="L2594" s="425">
        <f>(L2588-L2587)*0.05</f>
        <v>0</v>
      </c>
      <c r="P2594" s="382"/>
    </row>
    <row r="2595" spans="2:16" outlineLevel="1" x14ac:dyDescent="0.25">
      <c r="B2595" s="303"/>
      <c r="E2595" s="427" t="str">
        <f>IF(E2587&lt;=E2594,"O.K","Review")</f>
        <v>O.K</v>
      </c>
      <c r="F2595" s="303"/>
      <c r="G2595" s="303"/>
      <c r="L2595" s="427" t="str">
        <f>IF(L2587&lt;=L2594,"O.K","Review")</f>
        <v>O.K</v>
      </c>
      <c r="P2595" s="382"/>
    </row>
    <row r="2596" spans="2:16" x14ac:dyDescent="0.25">
      <c r="B2596" s="303"/>
      <c r="E2596" s="427"/>
      <c r="F2596" s="303"/>
      <c r="G2596" s="303"/>
      <c r="L2596" s="427"/>
      <c r="P2596" s="382"/>
    </row>
    <row r="2597" spans="2:16" s="428" customFormat="1" ht="25.5" customHeight="1" outlineLevel="1" x14ac:dyDescent="0.25">
      <c r="B2597" s="429" t="str">
        <f>정부지원금!$B$29</f>
        <v>성명 :                  (서명)</v>
      </c>
      <c r="C2597" s="429"/>
      <c r="E2597" s="429" t="str">
        <f>정부지원금!$E$29</f>
        <v>성명 :                  (서명)</v>
      </c>
      <c r="F2597" s="430"/>
      <c r="H2597" s="429" t="str">
        <f>정부지원금!$G$29</f>
        <v>성명 :                  (서명)</v>
      </c>
      <c r="K2597" s="430" t="str">
        <f>정부지원금!$I$29</f>
        <v>성명 :                  (서명)</v>
      </c>
      <c r="N2597" s="430" t="str">
        <f>정부지원금!$K$29</f>
        <v>성명 :                  (서명)</v>
      </c>
      <c r="P2597" s="382"/>
    </row>
    <row r="2598" spans="2:16" s="428" customFormat="1" ht="25.5" customHeight="1" outlineLevel="1" x14ac:dyDescent="0.25">
      <c r="B2598" s="429" t="str">
        <f>정부지원금!$B$30</f>
        <v>성명 :                  (서명)</v>
      </c>
      <c r="C2598" s="429"/>
      <c r="E2598" s="429" t="str">
        <f>정부지원금!$E$30</f>
        <v>성명 :                  (서명)</v>
      </c>
      <c r="F2598" s="430"/>
      <c r="H2598" s="429" t="str">
        <f>정부지원금!$G$30</f>
        <v>성명 :                  (서명)</v>
      </c>
      <c r="K2598" s="430" t="str">
        <f>정부지원금!$I$30</f>
        <v>성명 :                  (서명)</v>
      </c>
      <c r="N2598" s="430" t="str">
        <f>정부지원금!$K$30</f>
        <v>성명 :                  (서명)</v>
      </c>
      <c r="P2598" s="382"/>
    </row>
  </sheetData>
  <autoFilter ref="B12:O1507" xr:uid="{9C3A5F1F-4192-41C8-B796-E793318C6FC3}">
    <filterColumn colId="1" showButton="0"/>
    <filterColumn colId="3" showButton="0"/>
    <filterColumn colId="4" showButton="0"/>
    <filterColumn colId="5" showButton="0"/>
    <filterColumn colId="7" showButton="0"/>
    <filterColumn colId="8" showButton="0"/>
    <filterColumn colId="10" showButton="0"/>
    <filterColumn colId="11" showButton="0"/>
    <filterColumn colId="12" showButton="0"/>
  </autoFilter>
  <mergeCells count="4850">
    <mergeCell ref="H3:O3"/>
    <mergeCell ref="E12:H12"/>
    <mergeCell ref="F13:H13"/>
    <mergeCell ref="I12:K14"/>
    <mergeCell ref="L13:L14"/>
    <mergeCell ref="M13:O13"/>
    <mergeCell ref="L12:O12"/>
    <mergeCell ref="N8:O8"/>
    <mergeCell ref="N9:O9"/>
    <mergeCell ref="N10:O10"/>
    <mergeCell ref="G9:G10"/>
    <mergeCell ref="H11:I11"/>
    <mergeCell ref="N11:O11"/>
    <mergeCell ref="H5:K5"/>
    <mergeCell ref="H6:I6"/>
    <mergeCell ref="H7:I7"/>
    <mergeCell ref="B45:D45"/>
    <mergeCell ref="C42:D42"/>
    <mergeCell ref="C43:D43"/>
    <mergeCell ref="C44:D44"/>
    <mergeCell ref="B42:B44"/>
    <mergeCell ref="L8:L10"/>
    <mergeCell ref="B11:C11"/>
    <mergeCell ref="E5:G5"/>
    <mergeCell ref="E8:G8"/>
    <mergeCell ref="B8:D8"/>
    <mergeCell ref="E11:F11"/>
    <mergeCell ref="L5:O5"/>
    <mergeCell ref="L6:M6"/>
    <mergeCell ref="N6:O6"/>
    <mergeCell ref="L7:M7"/>
    <mergeCell ref="N7:O7"/>
    <mergeCell ref="G6:G7"/>
    <mergeCell ref="H8:H10"/>
    <mergeCell ref="J7:K7"/>
    <mergeCell ref="J8:K8"/>
    <mergeCell ref="J9:K9"/>
    <mergeCell ref="J10:K10"/>
    <mergeCell ref="J6:K6"/>
    <mergeCell ref="B6:B7"/>
    <mergeCell ref="C6:C7"/>
    <mergeCell ref="D6:D7"/>
    <mergeCell ref="E6:E7"/>
    <mergeCell ref="F6:F7"/>
    <mergeCell ref="B9:B10"/>
    <mergeCell ref="C9:C10"/>
    <mergeCell ref="D9:D10"/>
    <mergeCell ref="E9:E10"/>
    <mergeCell ref="F9:F10"/>
    <mergeCell ref="B2:C2"/>
    <mergeCell ref="H4:K4"/>
    <mergeCell ref="M4:O4"/>
    <mergeCell ref="B5:D5"/>
    <mergeCell ref="C15:D15"/>
    <mergeCell ref="B12:B14"/>
    <mergeCell ref="C12:D14"/>
    <mergeCell ref="E13:E14"/>
    <mergeCell ref="J46:K46"/>
    <mergeCell ref="L46:M46"/>
    <mergeCell ref="N46:O46"/>
    <mergeCell ref="C4:E4"/>
    <mergeCell ref="C3:E3"/>
    <mergeCell ref="C21:D21"/>
    <mergeCell ref="C26:D26"/>
    <mergeCell ref="C22:D22"/>
    <mergeCell ref="C23:D23"/>
    <mergeCell ref="C24:D24"/>
    <mergeCell ref="C31:D31"/>
    <mergeCell ref="C29:D29"/>
    <mergeCell ref="C30:D30"/>
    <mergeCell ref="C27:D27"/>
    <mergeCell ref="C28:D28"/>
    <mergeCell ref="C35:D35"/>
    <mergeCell ref="C25:D25"/>
    <mergeCell ref="B46:C46"/>
    <mergeCell ref="D46:E46"/>
    <mergeCell ref="F46:G46"/>
    <mergeCell ref="H46:I46"/>
    <mergeCell ref="B22:B25"/>
    <mergeCell ref="B27:B30"/>
    <mergeCell ref="B32:B34"/>
    <mergeCell ref="C56:E56"/>
    <mergeCell ref="H56:K56"/>
    <mergeCell ref="M56:O56"/>
    <mergeCell ref="B57:D57"/>
    <mergeCell ref="E57:G57"/>
    <mergeCell ref="H57:K57"/>
    <mergeCell ref="L57:O57"/>
    <mergeCell ref="C37:D37"/>
    <mergeCell ref="C38:D38"/>
    <mergeCell ref="B54:C54"/>
    <mergeCell ref="C55:E55"/>
    <mergeCell ref="H55:O55"/>
    <mergeCell ref="B16:B20"/>
    <mergeCell ref="C16:D16"/>
    <mergeCell ref="C17:D17"/>
    <mergeCell ref="C20:D20"/>
    <mergeCell ref="C18:D18"/>
    <mergeCell ref="C19:D19"/>
    <mergeCell ref="C32:D32"/>
    <mergeCell ref="C33:D33"/>
    <mergeCell ref="C34:D34"/>
    <mergeCell ref="B41:D41"/>
    <mergeCell ref="C39:D39"/>
    <mergeCell ref="C40:D40"/>
    <mergeCell ref="B36:B39"/>
    <mergeCell ref="C36:D36"/>
    <mergeCell ref="N60:O60"/>
    <mergeCell ref="B61:B62"/>
    <mergeCell ref="C61:C62"/>
    <mergeCell ref="D61:D62"/>
    <mergeCell ref="E61:E62"/>
    <mergeCell ref="F61:F62"/>
    <mergeCell ref="G61:G62"/>
    <mergeCell ref="J61:K61"/>
    <mergeCell ref="N61:O61"/>
    <mergeCell ref="J62:K62"/>
    <mergeCell ref="N62:O62"/>
    <mergeCell ref="B60:D60"/>
    <mergeCell ref="E60:G60"/>
    <mergeCell ref="H60:H62"/>
    <mergeCell ref="J60:K60"/>
    <mergeCell ref="L60:L62"/>
    <mergeCell ref="G58:G59"/>
    <mergeCell ref="H58:I58"/>
    <mergeCell ref="J58:K58"/>
    <mergeCell ref="L58:M58"/>
    <mergeCell ref="N58:O58"/>
    <mergeCell ref="H59:I59"/>
    <mergeCell ref="J59:K59"/>
    <mergeCell ref="L59:M59"/>
    <mergeCell ref="N59:O59"/>
    <mergeCell ref="B58:B59"/>
    <mergeCell ref="C58:C59"/>
    <mergeCell ref="D58:D59"/>
    <mergeCell ref="E58:E59"/>
    <mergeCell ref="F58:F59"/>
    <mergeCell ref="C73:D73"/>
    <mergeCell ref="B74:B77"/>
    <mergeCell ref="C74:D74"/>
    <mergeCell ref="C75:D75"/>
    <mergeCell ref="C76:D76"/>
    <mergeCell ref="C77:D77"/>
    <mergeCell ref="C67:D67"/>
    <mergeCell ref="B68:B72"/>
    <mergeCell ref="C68:D68"/>
    <mergeCell ref="C69:D69"/>
    <mergeCell ref="C70:D70"/>
    <mergeCell ref="C71:D71"/>
    <mergeCell ref="C72:D72"/>
    <mergeCell ref="B63:C63"/>
    <mergeCell ref="E63:F63"/>
    <mergeCell ref="H63:I63"/>
    <mergeCell ref="N63:O63"/>
    <mergeCell ref="B64:B66"/>
    <mergeCell ref="C64:D66"/>
    <mergeCell ref="E64:H64"/>
    <mergeCell ref="I64:K66"/>
    <mergeCell ref="L64:O64"/>
    <mergeCell ref="E65:E66"/>
    <mergeCell ref="F65:H65"/>
    <mergeCell ref="L65:L66"/>
    <mergeCell ref="M65:O65"/>
    <mergeCell ref="C87:D87"/>
    <mergeCell ref="B88:B91"/>
    <mergeCell ref="C88:D88"/>
    <mergeCell ref="C89:D89"/>
    <mergeCell ref="C90:D90"/>
    <mergeCell ref="C91:D91"/>
    <mergeCell ref="C83:D83"/>
    <mergeCell ref="B84:B86"/>
    <mergeCell ref="C84:D84"/>
    <mergeCell ref="C85:D85"/>
    <mergeCell ref="C86:D86"/>
    <mergeCell ref="C78:D78"/>
    <mergeCell ref="B79:B82"/>
    <mergeCell ref="C79:D79"/>
    <mergeCell ref="C80:D80"/>
    <mergeCell ref="C81:D81"/>
    <mergeCell ref="C82:D82"/>
    <mergeCell ref="J98:K98"/>
    <mergeCell ref="L98:M98"/>
    <mergeCell ref="N98:O98"/>
    <mergeCell ref="B106:C106"/>
    <mergeCell ref="C107:E107"/>
    <mergeCell ref="H107:O107"/>
    <mergeCell ref="B97:D97"/>
    <mergeCell ref="B98:C98"/>
    <mergeCell ref="D98:E98"/>
    <mergeCell ref="F98:G98"/>
    <mergeCell ref="H98:I98"/>
    <mergeCell ref="C92:D92"/>
    <mergeCell ref="B93:D93"/>
    <mergeCell ref="B94:B96"/>
    <mergeCell ref="C94:D94"/>
    <mergeCell ref="C95:D95"/>
    <mergeCell ref="C96:D96"/>
    <mergeCell ref="G110:G111"/>
    <mergeCell ref="H110:I110"/>
    <mergeCell ref="J110:K110"/>
    <mergeCell ref="L110:M110"/>
    <mergeCell ref="N110:O110"/>
    <mergeCell ref="H111:I111"/>
    <mergeCell ref="J111:K111"/>
    <mergeCell ref="L111:M111"/>
    <mergeCell ref="N111:O111"/>
    <mergeCell ref="B110:B111"/>
    <mergeCell ref="C110:C111"/>
    <mergeCell ref="D110:D111"/>
    <mergeCell ref="E110:E111"/>
    <mergeCell ref="F110:F111"/>
    <mergeCell ref="C108:E108"/>
    <mergeCell ref="H108:K108"/>
    <mergeCell ref="M108:O108"/>
    <mergeCell ref="B109:D109"/>
    <mergeCell ref="E109:G109"/>
    <mergeCell ref="H109:K109"/>
    <mergeCell ref="L109:O109"/>
    <mergeCell ref="B115:C115"/>
    <mergeCell ref="E115:F115"/>
    <mergeCell ref="H115:I115"/>
    <mergeCell ref="N115:O115"/>
    <mergeCell ref="B116:B118"/>
    <mergeCell ref="C116:D118"/>
    <mergeCell ref="E116:H116"/>
    <mergeCell ref="I116:K118"/>
    <mergeCell ref="L116:O116"/>
    <mergeCell ref="E117:E118"/>
    <mergeCell ref="F117:H117"/>
    <mergeCell ref="L117:L118"/>
    <mergeCell ref="M117:O117"/>
    <mergeCell ref="N112:O112"/>
    <mergeCell ref="B113:B114"/>
    <mergeCell ref="C113:C114"/>
    <mergeCell ref="D113:D114"/>
    <mergeCell ref="E113:E114"/>
    <mergeCell ref="F113:F114"/>
    <mergeCell ref="G113:G114"/>
    <mergeCell ref="J113:K113"/>
    <mergeCell ref="N113:O113"/>
    <mergeCell ref="J114:K114"/>
    <mergeCell ref="N114:O114"/>
    <mergeCell ref="B112:D112"/>
    <mergeCell ref="E112:G112"/>
    <mergeCell ref="H112:H114"/>
    <mergeCell ref="J112:K112"/>
    <mergeCell ref="L112:L114"/>
    <mergeCell ref="C130:D130"/>
    <mergeCell ref="B131:B134"/>
    <mergeCell ref="C131:D131"/>
    <mergeCell ref="C132:D132"/>
    <mergeCell ref="C133:D133"/>
    <mergeCell ref="C134:D134"/>
    <mergeCell ref="C125:D125"/>
    <mergeCell ref="B126:B129"/>
    <mergeCell ref="C126:D126"/>
    <mergeCell ref="C127:D127"/>
    <mergeCell ref="C128:D128"/>
    <mergeCell ref="C129:D129"/>
    <mergeCell ref="C119:D119"/>
    <mergeCell ref="B120:B124"/>
    <mergeCell ref="C120:D120"/>
    <mergeCell ref="C121:D121"/>
    <mergeCell ref="C122:D122"/>
    <mergeCell ref="C123:D123"/>
    <mergeCell ref="C124:D124"/>
    <mergeCell ref="C144:D144"/>
    <mergeCell ref="B145:D145"/>
    <mergeCell ref="B146:B148"/>
    <mergeCell ref="C146:D146"/>
    <mergeCell ref="C147:D147"/>
    <mergeCell ref="C148:D148"/>
    <mergeCell ref="C139:D139"/>
    <mergeCell ref="B140:B143"/>
    <mergeCell ref="C140:D140"/>
    <mergeCell ref="C141:D141"/>
    <mergeCell ref="C142:D142"/>
    <mergeCell ref="C143:D143"/>
    <mergeCell ref="C135:D135"/>
    <mergeCell ref="B136:B138"/>
    <mergeCell ref="C136:D136"/>
    <mergeCell ref="C137:D137"/>
    <mergeCell ref="C138:D138"/>
    <mergeCell ref="C160:E160"/>
    <mergeCell ref="H160:K160"/>
    <mergeCell ref="M160:O160"/>
    <mergeCell ref="B161:D161"/>
    <mergeCell ref="E161:G161"/>
    <mergeCell ref="H161:K161"/>
    <mergeCell ref="L161:O161"/>
    <mergeCell ref="J150:K150"/>
    <mergeCell ref="L150:M150"/>
    <mergeCell ref="N150:O150"/>
    <mergeCell ref="B158:C158"/>
    <mergeCell ref="C159:E159"/>
    <mergeCell ref="H159:O159"/>
    <mergeCell ref="B149:D149"/>
    <mergeCell ref="B150:C150"/>
    <mergeCell ref="D150:E150"/>
    <mergeCell ref="F150:G150"/>
    <mergeCell ref="H150:I150"/>
    <mergeCell ref="N164:O164"/>
    <mergeCell ref="B165:B166"/>
    <mergeCell ref="C165:C166"/>
    <mergeCell ref="D165:D166"/>
    <mergeCell ref="E165:E166"/>
    <mergeCell ref="F165:F166"/>
    <mergeCell ref="G165:G166"/>
    <mergeCell ref="J165:K165"/>
    <mergeCell ref="N165:O165"/>
    <mergeCell ref="J166:K166"/>
    <mergeCell ref="N166:O166"/>
    <mergeCell ref="B164:D164"/>
    <mergeCell ref="E164:G164"/>
    <mergeCell ref="H164:H166"/>
    <mergeCell ref="J164:K164"/>
    <mergeCell ref="L164:L166"/>
    <mergeCell ref="G162:G163"/>
    <mergeCell ref="H162:I162"/>
    <mergeCell ref="J162:K162"/>
    <mergeCell ref="L162:M162"/>
    <mergeCell ref="N162:O162"/>
    <mergeCell ref="H163:I163"/>
    <mergeCell ref="J163:K163"/>
    <mergeCell ref="L163:M163"/>
    <mergeCell ref="N163:O163"/>
    <mergeCell ref="B162:B163"/>
    <mergeCell ref="C162:C163"/>
    <mergeCell ref="D162:D163"/>
    <mergeCell ref="E162:E163"/>
    <mergeCell ref="F162:F163"/>
    <mergeCell ref="C177:D177"/>
    <mergeCell ref="B178:B181"/>
    <mergeCell ref="C178:D178"/>
    <mergeCell ref="C179:D179"/>
    <mergeCell ref="C180:D180"/>
    <mergeCell ref="C181:D181"/>
    <mergeCell ref="C171:D171"/>
    <mergeCell ref="B172:B176"/>
    <mergeCell ref="C172:D172"/>
    <mergeCell ref="C173:D173"/>
    <mergeCell ref="C174:D174"/>
    <mergeCell ref="C175:D175"/>
    <mergeCell ref="C176:D176"/>
    <mergeCell ref="B167:C167"/>
    <mergeCell ref="E167:F167"/>
    <mergeCell ref="H167:I167"/>
    <mergeCell ref="N167:O167"/>
    <mergeCell ref="B168:B170"/>
    <mergeCell ref="C168:D170"/>
    <mergeCell ref="E168:H168"/>
    <mergeCell ref="I168:K170"/>
    <mergeCell ref="L168:O168"/>
    <mergeCell ref="E169:E170"/>
    <mergeCell ref="F169:H169"/>
    <mergeCell ref="L169:L170"/>
    <mergeCell ref="M169:O169"/>
    <mergeCell ref="C191:D191"/>
    <mergeCell ref="B192:B195"/>
    <mergeCell ref="C192:D192"/>
    <mergeCell ref="C193:D193"/>
    <mergeCell ref="C194:D194"/>
    <mergeCell ref="C195:D195"/>
    <mergeCell ref="C187:D187"/>
    <mergeCell ref="B188:B190"/>
    <mergeCell ref="C188:D188"/>
    <mergeCell ref="C189:D189"/>
    <mergeCell ref="C190:D190"/>
    <mergeCell ref="C182:D182"/>
    <mergeCell ref="B183:B186"/>
    <mergeCell ref="C183:D183"/>
    <mergeCell ref="C184:D184"/>
    <mergeCell ref="C185:D185"/>
    <mergeCell ref="C186:D186"/>
    <mergeCell ref="J202:K202"/>
    <mergeCell ref="L202:M202"/>
    <mergeCell ref="N202:O202"/>
    <mergeCell ref="B210:C210"/>
    <mergeCell ref="C211:E211"/>
    <mergeCell ref="H211:O211"/>
    <mergeCell ref="B201:D201"/>
    <mergeCell ref="B202:C202"/>
    <mergeCell ref="D202:E202"/>
    <mergeCell ref="F202:G202"/>
    <mergeCell ref="H202:I202"/>
    <mergeCell ref="C196:D196"/>
    <mergeCell ref="B197:D197"/>
    <mergeCell ref="B198:B200"/>
    <mergeCell ref="C198:D198"/>
    <mergeCell ref="C199:D199"/>
    <mergeCell ref="C200:D200"/>
    <mergeCell ref="G214:G215"/>
    <mergeCell ref="H214:I214"/>
    <mergeCell ref="J214:K214"/>
    <mergeCell ref="L214:M214"/>
    <mergeCell ref="N214:O214"/>
    <mergeCell ref="H215:I215"/>
    <mergeCell ref="J215:K215"/>
    <mergeCell ref="L215:M215"/>
    <mergeCell ref="N215:O215"/>
    <mergeCell ref="B214:B215"/>
    <mergeCell ref="C214:C215"/>
    <mergeCell ref="D214:D215"/>
    <mergeCell ref="E214:E215"/>
    <mergeCell ref="F214:F215"/>
    <mergeCell ref="C212:E212"/>
    <mergeCell ref="H212:K212"/>
    <mergeCell ref="M212:O212"/>
    <mergeCell ref="B213:D213"/>
    <mergeCell ref="E213:G213"/>
    <mergeCell ref="H213:K213"/>
    <mergeCell ref="L213:O213"/>
    <mergeCell ref="B219:C219"/>
    <mergeCell ref="E219:F219"/>
    <mergeCell ref="H219:I219"/>
    <mergeCell ref="N219:O219"/>
    <mergeCell ref="B220:B222"/>
    <mergeCell ref="C220:D222"/>
    <mergeCell ref="E220:H220"/>
    <mergeCell ref="I220:K222"/>
    <mergeCell ref="L220:O220"/>
    <mergeCell ref="E221:E222"/>
    <mergeCell ref="F221:H221"/>
    <mergeCell ref="L221:L222"/>
    <mergeCell ref="M221:O221"/>
    <mergeCell ref="N216:O216"/>
    <mergeCell ref="B217:B218"/>
    <mergeCell ref="C217:C218"/>
    <mergeCell ref="D217:D218"/>
    <mergeCell ref="E217:E218"/>
    <mergeCell ref="F217:F218"/>
    <mergeCell ref="G217:G218"/>
    <mergeCell ref="J217:K217"/>
    <mergeCell ref="N217:O217"/>
    <mergeCell ref="J218:K218"/>
    <mergeCell ref="N218:O218"/>
    <mergeCell ref="B216:D216"/>
    <mergeCell ref="E216:G216"/>
    <mergeCell ref="H216:H218"/>
    <mergeCell ref="J216:K216"/>
    <mergeCell ref="L216:L218"/>
    <mergeCell ref="C234:D234"/>
    <mergeCell ref="B235:B238"/>
    <mergeCell ref="C235:D235"/>
    <mergeCell ref="C236:D236"/>
    <mergeCell ref="C237:D237"/>
    <mergeCell ref="C238:D238"/>
    <mergeCell ref="C229:D229"/>
    <mergeCell ref="B230:B233"/>
    <mergeCell ref="C230:D230"/>
    <mergeCell ref="C231:D231"/>
    <mergeCell ref="C232:D232"/>
    <mergeCell ref="C233:D233"/>
    <mergeCell ref="C223:D223"/>
    <mergeCell ref="B224:B228"/>
    <mergeCell ref="C224:D224"/>
    <mergeCell ref="C225:D225"/>
    <mergeCell ref="C226:D226"/>
    <mergeCell ref="C227:D227"/>
    <mergeCell ref="C228:D228"/>
    <mergeCell ref="C248:D248"/>
    <mergeCell ref="B249:D249"/>
    <mergeCell ref="B250:B252"/>
    <mergeCell ref="C250:D250"/>
    <mergeCell ref="C251:D251"/>
    <mergeCell ref="C252:D252"/>
    <mergeCell ref="C243:D243"/>
    <mergeCell ref="B244:B247"/>
    <mergeCell ref="C244:D244"/>
    <mergeCell ref="C245:D245"/>
    <mergeCell ref="C246:D246"/>
    <mergeCell ref="C247:D247"/>
    <mergeCell ref="C239:D239"/>
    <mergeCell ref="B240:B242"/>
    <mergeCell ref="C240:D240"/>
    <mergeCell ref="C241:D241"/>
    <mergeCell ref="C242:D242"/>
    <mergeCell ref="C264:E264"/>
    <mergeCell ref="H264:K264"/>
    <mergeCell ref="M264:O264"/>
    <mergeCell ref="B265:D265"/>
    <mergeCell ref="E265:G265"/>
    <mergeCell ref="H265:K265"/>
    <mergeCell ref="L265:O265"/>
    <mergeCell ref="J254:K254"/>
    <mergeCell ref="L254:M254"/>
    <mergeCell ref="N254:O254"/>
    <mergeCell ref="B262:C262"/>
    <mergeCell ref="C263:E263"/>
    <mergeCell ref="H263:O263"/>
    <mergeCell ref="B253:D253"/>
    <mergeCell ref="B254:C254"/>
    <mergeCell ref="D254:E254"/>
    <mergeCell ref="F254:G254"/>
    <mergeCell ref="H254:I254"/>
    <mergeCell ref="N268:O268"/>
    <mergeCell ref="B269:B270"/>
    <mergeCell ref="C269:C270"/>
    <mergeCell ref="D269:D270"/>
    <mergeCell ref="E269:E270"/>
    <mergeCell ref="F269:F270"/>
    <mergeCell ref="G269:G270"/>
    <mergeCell ref="J269:K269"/>
    <mergeCell ref="N269:O269"/>
    <mergeCell ref="J270:K270"/>
    <mergeCell ref="N270:O270"/>
    <mergeCell ref="B268:D268"/>
    <mergeCell ref="E268:G268"/>
    <mergeCell ref="H268:H270"/>
    <mergeCell ref="J268:K268"/>
    <mergeCell ref="L268:L270"/>
    <mergeCell ref="G266:G267"/>
    <mergeCell ref="H266:I266"/>
    <mergeCell ref="J266:K266"/>
    <mergeCell ref="L266:M266"/>
    <mergeCell ref="N266:O266"/>
    <mergeCell ref="H267:I267"/>
    <mergeCell ref="J267:K267"/>
    <mergeCell ref="L267:M267"/>
    <mergeCell ref="N267:O267"/>
    <mergeCell ref="B266:B267"/>
    <mergeCell ref="C266:C267"/>
    <mergeCell ref="D266:D267"/>
    <mergeCell ref="E266:E267"/>
    <mergeCell ref="F266:F267"/>
    <mergeCell ref="C281:D281"/>
    <mergeCell ref="B282:B285"/>
    <mergeCell ref="C282:D282"/>
    <mergeCell ref="C283:D283"/>
    <mergeCell ref="C284:D284"/>
    <mergeCell ref="C285:D285"/>
    <mergeCell ref="C275:D275"/>
    <mergeCell ref="B276:B280"/>
    <mergeCell ref="C276:D276"/>
    <mergeCell ref="C277:D277"/>
    <mergeCell ref="C278:D278"/>
    <mergeCell ref="C279:D279"/>
    <mergeCell ref="C280:D280"/>
    <mergeCell ref="B271:C271"/>
    <mergeCell ref="E271:F271"/>
    <mergeCell ref="H271:I271"/>
    <mergeCell ref="N271:O271"/>
    <mergeCell ref="B272:B274"/>
    <mergeCell ref="C272:D274"/>
    <mergeCell ref="E272:H272"/>
    <mergeCell ref="I272:K274"/>
    <mergeCell ref="L272:O272"/>
    <mergeCell ref="E273:E274"/>
    <mergeCell ref="F273:H273"/>
    <mergeCell ref="L273:L274"/>
    <mergeCell ref="M273:O273"/>
    <mergeCell ref="C295:D295"/>
    <mergeCell ref="B296:B299"/>
    <mergeCell ref="C296:D296"/>
    <mergeCell ref="C297:D297"/>
    <mergeCell ref="C298:D298"/>
    <mergeCell ref="C299:D299"/>
    <mergeCell ref="C291:D291"/>
    <mergeCell ref="B292:B294"/>
    <mergeCell ref="C292:D292"/>
    <mergeCell ref="C293:D293"/>
    <mergeCell ref="C294:D294"/>
    <mergeCell ref="C286:D286"/>
    <mergeCell ref="B287:B290"/>
    <mergeCell ref="C287:D287"/>
    <mergeCell ref="C288:D288"/>
    <mergeCell ref="C289:D289"/>
    <mergeCell ref="C290:D290"/>
    <mergeCell ref="J306:K306"/>
    <mergeCell ref="L306:M306"/>
    <mergeCell ref="N306:O306"/>
    <mergeCell ref="B314:C314"/>
    <mergeCell ref="C315:E315"/>
    <mergeCell ref="H315:O315"/>
    <mergeCell ref="B305:D305"/>
    <mergeCell ref="B306:C306"/>
    <mergeCell ref="D306:E306"/>
    <mergeCell ref="F306:G306"/>
    <mergeCell ref="H306:I306"/>
    <mergeCell ref="C300:D300"/>
    <mergeCell ref="B301:D301"/>
    <mergeCell ref="B302:B304"/>
    <mergeCell ref="C302:D302"/>
    <mergeCell ref="C303:D303"/>
    <mergeCell ref="C304:D304"/>
    <mergeCell ref="G318:G319"/>
    <mergeCell ref="H318:I318"/>
    <mergeCell ref="J318:K318"/>
    <mergeCell ref="L318:M318"/>
    <mergeCell ref="N318:O318"/>
    <mergeCell ref="H319:I319"/>
    <mergeCell ref="J319:K319"/>
    <mergeCell ref="L319:M319"/>
    <mergeCell ref="N319:O319"/>
    <mergeCell ref="B318:B319"/>
    <mergeCell ref="C318:C319"/>
    <mergeCell ref="D318:D319"/>
    <mergeCell ref="E318:E319"/>
    <mergeCell ref="F318:F319"/>
    <mergeCell ref="C316:E316"/>
    <mergeCell ref="H316:K316"/>
    <mergeCell ref="M316:O316"/>
    <mergeCell ref="B317:D317"/>
    <mergeCell ref="E317:G317"/>
    <mergeCell ref="H317:K317"/>
    <mergeCell ref="L317:O317"/>
    <mergeCell ref="B323:C323"/>
    <mergeCell ref="E323:F323"/>
    <mergeCell ref="H323:I323"/>
    <mergeCell ref="N323:O323"/>
    <mergeCell ref="B324:B326"/>
    <mergeCell ref="C324:D326"/>
    <mergeCell ref="E324:H324"/>
    <mergeCell ref="I324:K326"/>
    <mergeCell ref="L324:O324"/>
    <mergeCell ref="E325:E326"/>
    <mergeCell ref="F325:H325"/>
    <mergeCell ref="L325:L326"/>
    <mergeCell ref="M325:O325"/>
    <mergeCell ref="N320:O320"/>
    <mergeCell ref="B321:B322"/>
    <mergeCell ref="C321:C322"/>
    <mergeCell ref="D321:D322"/>
    <mergeCell ref="E321:E322"/>
    <mergeCell ref="F321:F322"/>
    <mergeCell ref="G321:G322"/>
    <mergeCell ref="J321:K321"/>
    <mergeCell ref="N321:O321"/>
    <mergeCell ref="J322:K322"/>
    <mergeCell ref="N322:O322"/>
    <mergeCell ref="B320:D320"/>
    <mergeCell ref="E320:G320"/>
    <mergeCell ref="H320:H322"/>
    <mergeCell ref="J320:K320"/>
    <mergeCell ref="L320:L322"/>
    <mergeCell ref="C338:D338"/>
    <mergeCell ref="B339:B342"/>
    <mergeCell ref="C339:D339"/>
    <mergeCell ref="C340:D340"/>
    <mergeCell ref="C341:D341"/>
    <mergeCell ref="C342:D342"/>
    <mergeCell ref="C333:D333"/>
    <mergeCell ref="B334:B337"/>
    <mergeCell ref="C334:D334"/>
    <mergeCell ref="C335:D335"/>
    <mergeCell ref="C336:D336"/>
    <mergeCell ref="C337:D337"/>
    <mergeCell ref="C327:D327"/>
    <mergeCell ref="B328:B332"/>
    <mergeCell ref="C328:D328"/>
    <mergeCell ref="C329:D329"/>
    <mergeCell ref="C330:D330"/>
    <mergeCell ref="C331:D331"/>
    <mergeCell ref="C332:D332"/>
    <mergeCell ref="C352:D352"/>
    <mergeCell ref="B353:D353"/>
    <mergeCell ref="B354:B356"/>
    <mergeCell ref="C354:D354"/>
    <mergeCell ref="C355:D355"/>
    <mergeCell ref="C356:D356"/>
    <mergeCell ref="C347:D347"/>
    <mergeCell ref="B348:B351"/>
    <mergeCell ref="C348:D348"/>
    <mergeCell ref="C349:D349"/>
    <mergeCell ref="C350:D350"/>
    <mergeCell ref="C351:D351"/>
    <mergeCell ref="C343:D343"/>
    <mergeCell ref="B344:B346"/>
    <mergeCell ref="C344:D344"/>
    <mergeCell ref="C345:D345"/>
    <mergeCell ref="C346:D346"/>
    <mergeCell ref="C368:E368"/>
    <mergeCell ref="H368:K368"/>
    <mergeCell ref="M368:O368"/>
    <mergeCell ref="B369:D369"/>
    <mergeCell ref="E369:G369"/>
    <mergeCell ref="H369:K369"/>
    <mergeCell ref="L369:O369"/>
    <mergeCell ref="J358:K358"/>
    <mergeCell ref="L358:M358"/>
    <mergeCell ref="N358:O358"/>
    <mergeCell ref="B366:C366"/>
    <mergeCell ref="C367:E367"/>
    <mergeCell ref="H367:O367"/>
    <mergeCell ref="B357:D357"/>
    <mergeCell ref="B358:C358"/>
    <mergeCell ref="D358:E358"/>
    <mergeCell ref="F358:G358"/>
    <mergeCell ref="H358:I358"/>
    <mergeCell ref="N372:O372"/>
    <mergeCell ref="B373:B374"/>
    <mergeCell ref="C373:C374"/>
    <mergeCell ref="D373:D374"/>
    <mergeCell ref="E373:E374"/>
    <mergeCell ref="F373:F374"/>
    <mergeCell ref="G373:G374"/>
    <mergeCell ref="J373:K373"/>
    <mergeCell ref="N373:O373"/>
    <mergeCell ref="J374:K374"/>
    <mergeCell ref="N374:O374"/>
    <mergeCell ref="B372:D372"/>
    <mergeCell ref="E372:G372"/>
    <mergeCell ref="H372:H374"/>
    <mergeCell ref="J372:K372"/>
    <mergeCell ref="L372:L374"/>
    <mergeCell ref="G370:G371"/>
    <mergeCell ref="H370:I370"/>
    <mergeCell ref="J370:K370"/>
    <mergeCell ref="L370:M370"/>
    <mergeCell ref="N370:O370"/>
    <mergeCell ref="H371:I371"/>
    <mergeCell ref="J371:K371"/>
    <mergeCell ref="L371:M371"/>
    <mergeCell ref="N371:O371"/>
    <mergeCell ref="B370:B371"/>
    <mergeCell ref="C370:C371"/>
    <mergeCell ref="D370:D371"/>
    <mergeCell ref="E370:E371"/>
    <mergeCell ref="F370:F371"/>
    <mergeCell ref="C385:D385"/>
    <mergeCell ref="B386:B389"/>
    <mergeCell ref="C386:D386"/>
    <mergeCell ref="C387:D387"/>
    <mergeCell ref="C388:D388"/>
    <mergeCell ref="C389:D389"/>
    <mergeCell ref="C379:D379"/>
    <mergeCell ref="B380:B384"/>
    <mergeCell ref="C380:D380"/>
    <mergeCell ref="C381:D381"/>
    <mergeCell ref="C382:D382"/>
    <mergeCell ref="C383:D383"/>
    <mergeCell ref="C384:D384"/>
    <mergeCell ref="B375:C375"/>
    <mergeCell ref="E375:F375"/>
    <mergeCell ref="H375:I375"/>
    <mergeCell ref="N375:O375"/>
    <mergeCell ref="B376:B378"/>
    <mergeCell ref="C376:D378"/>
    <mergeCell ref="E376:H376"/>
    <mergeCell ref="I376:K378"/>
    <mergeCell ref="L376:O376"/>
    <mergeCell ref="E377:E378"/>
    <mergeCell ref="F377:H377"/>
    <mergeCell ref="L377:L378"/>
    <mergeCell ref="M377:O377"/>
    <mergeCell ref="C399:D399"/>
    <mergeCell ref="B400:B403"/>
    <mergeCell ref="C400:D400"/>
    <mergeCell ref="C401:D401"/>
    <mergeCell ref="C402:D402"/>
    <mergeCell ref="C403:D403"/>
    <mergeCell ref="C395:D395"/>
    <mergeCell ref="B396:B398"/>
    <mergeCell ref="C396:D396"/>
    <mergeCell ref="C397:D397"/>
    <mergeCell ref="C398:D398"/>
    <mergeCell ref="C390:D390"/>
    <mergeCell ref="B391:B394"/>
    <mergeCell ref="C391:D391"/>
    <mergeCell ref="C392:D392"/>
    <mergeCell ref="C393:D393"/>
    <mergeCell ref="C394:D394"/>
    <mergeCell ref="J410:K410"/>
    <mergeCell ref="L410:M410"/>
    <mergeCell ref="N410:O410"/>
    <mergeCell ref="B418:C418"/>
    <mergeCell ref="C419:E419"/>
    <mergeCell ref="H419:O419"/>
    <mergeCell ref="B409:D409"/>
    <mergeCell ref="B410:C410"/>
    <mergeCell ref="D410:E410"/>
    <mergeCell ref="F410:G410"/>
    <mergeCell ref="H410:I410"/>
    <mergeCell ref="C404:D404"/>
    <mergeCell ref="B405:D405"/>
    <mergeCell ref="B406:B408"/>
    <mergeCell ref="C406:D406"/>
    <mergeCell ref="C407:D407"/>
    <mergeCell ref="C408:D408"/>
    <mergeCell ref="G422:G423"/>
    <mergeCell ref="H422:I422"/>
    <mergeCell ref="J422:K422"/>
    <mergeCell ref="L422:M422"/>
    <mergeCell ref="N422:O422"/>
    <mergeCell ref="H423:I423"/>
    <mergeCell ref="J423:K423"/>
    <mergeCell ref="L423:M423"/>
    <mergeCell ref="N423:O423"/>
    <mergeCell ref="B422:B423"/>
    <mergeCell ref="C422:C423"/>
    <mergeCell ref="D422:D423"/>
    <mergeCell ref="E422:E423"/>
    <mergeCell ref="F422:F423"/>
    <mergeCell ref="C420:E420"/>
    <mergeCell ref="H420:K420"/>
    <mergeCell ref="M420:O420"/>
    <mergeCell ref="B421:D421"/>
    <mergeCell ref="E421:G421"/>
    <mergeCell ref="H421:K421"/>
    <mergeCell ref="L421:O421"/>
    <mergeCell ref="B427:C427"/>
    <mergeCell ref="E427:F427"/>
    <mergeCell ref="H427:I427"/>
    <mergeCell ref="N427:O427"/>
    <mergeCell ref="B428:B430"/>
    <mergeCell ref="C428:D430"/>
    <mergeCell ref="E428:H428"/>
    <mergeCell ref="I428:K430"/>
    <mergeCell ref="L428:O428"/>
    <mergeCell ref="E429:E430"/>
    <mergeCell ref="F429:H429"/>
    <mergeCell ref="L429:L430"/>
    <mergeCell ref="M429:O429"/>
    <mergeCell ref="N424:O424"/>
    <mergeCell ref="B425:B426"/>
    <mergeCell ref="C425:C426"/>
    <mergeCell ref="D425:D426"/>
    <mergeCell ref="E425:E426"/>
    <mergeCell ref="F425:F426"/>
    <mergeCell ref="G425:G426"/>
    <mergeCell ref="J425:K425"/>
    <mergeCell ref="N425:O425"/>
    <mergeCell ref="J426:K426"/>
    <mergeCell ref="N426:O426"/>
    <mergeCell ref="B424:D424"/>
    <mergeCell ref="E424:G424"/>
    <mergeCell ref="H424:H426"/>
    <mergeCell ref="J424:K424"/>
    <mergeCell ref="L424:L426"/>
    <mergeCell ref="C442:D442"/>
    <mergeCell ref="B443:B446"/>
    <mergeCell ref="C443:D443"/>
    <mergeCell ref="C444:D444"/>
    <mergeCell ref="C445:D445"/>
    <mergeCell ref="C446:D446"/>
    <mergeCell ref="C437:D437"/>
    <mergeCell ref="B438:B441"/>
    <mergeCell ref="C438:D438"/>
    <mergeCell ref="C439:D439"/>
    <mergeCell ref="C440:D440"/>
    <mergeCell ref="C441:D441"/>
    <mergeCell ref="C431:D431"/>
    <mergeCell ref="B432:B436"/>
    <mergeCell ref="C432:D432"/>
    <mergeCell ref="C433:D433"/>
    <mergeCell ref="C434:D434"/>
    <mergeCell ref="C435:D435"/>
    <mergeCell ref="C436:D436"/>
    <mergeCell ref="C456:D456"/>
    <mergeCell ref="B457:D457"/>
    <mergeCell ref="B458:B460"/>
    <mergeCell ref="C458:D458"/>
    <mergeCell ref="C459:D459"/>
    <mergeCell ref="C460:D460"/>
    <mergeCell ref="C451:D451"/>
    <mergeCell ref="B452:B455"/>
    <mergeCell ref="C452:D452"/>
    <mergeCell ref="C453:D453"/>
    <mergeCell ref="C454:D454"/>
    <mergeCell ref="C455:D455"/>
    <mergeCell ref="C447:D447"/>
    <mergeCell ref="B448:B450"/>
    <mergeCell ref="C448:D448"/>
    <mergeCell ref="C449:D449"/>
    <mergeCell ref="C450:D450"/>
    <mergeCell ref="C472:E472"/>
    <mergeCell ref="H472:K472"/>
    <mergeCell ref="M472:O472"/>
    <mergeCell ref="B473:D473"/>
    <mergeCell ref="E473:G473"/>
    <mergeCell ref="H473:K473"/>
    <mergeCell ref="L473:O473"/>
    <mergeCell ref="J462:K462"/>
    <mergeCell ref="L462:M462"/>
    <mergeCell ref="N462:O462"/>
    <mergeCell ref="B470:C470"/>
    <mergeCell ref="C471:E471"/>
    <mergeCell ref="H471:O471"/>
    <mergeCell ref="B461:D461"/>
    <mergeCell ref="B462:C462"/>
    <mergeCell ref="D462:E462"/>
    <mergeCell ref="F462:G462"/>
    <mergeCell ref="H462:I462"/>
    <mergeCell ref="N476:O476"/>
    <mergeCell ref="B477:B478"/>
    <mergeCell ref="C477:C478"/>
    <mergeCell ref="D477:D478"/>
    <mergeCell ref="E477:E478"/>
    <mergeCell ref="F477:F478"/>
    <mergeCell ref="G477:G478"/>
    <mergeCell ref="J477:K477"/>
    <mergeCell ref="N477:O477"/>
    <mergeCell ref="J478:K478"/>
    <mergeCell ref="N478:O478"/>
    <mergeCell ref="B476:D476"/>
    <mergeCell ref="E476:G476"/>
    <mergeCell ref="H476:H478"/>
    <mergeCell ref="J476:K476"/>
    <mergeCell ref="L476:L478"/>
    <mergeCell ref="G474:G475"/>
    <mergeCell ref="H474:I474"/>
    <mergeCell ref="J474:K474"/>
    <mergeCell ref="L474:M474"/>
    <mergeCell ref="N474:O474"/>
    <mergeCell ref="H475:I475"/>
    <mergeCell ref="J475:K475"/>
    <mergeCell ref="L475:M475"/>
    <mergeCell ref="N475:O475"/>
    <mergeCell ref="B474:B475"/>
    <mergeCell ref="C474:C475"/>
    <mergeCell ref="D474:D475"/>
    <mergeCell ref="E474:E475"/>
    <mergeCell ref="F474:F475"/>
    <mergeCell ref="C489:D489"/>
    <mergeCell ref="B490:B493"/>
    <mergeCell ref="C490:D490"/>
    <mergeCell ref="C491:D491"/>
    <mergeCell ref="C492:D492"/>
    <mergeCell ref="C493:D493"/>
    <mergeCell ref="C483:D483"/>
    <mergeCell ref="B484:B488"/>
    <mergeCell ref="C484:D484"/>
    <mergeCell ref="C485:D485"/>
    <mergeCell ref="C486:D486"/>
    <mergeCell ref="C487:D487"/>
    <mergeCell ref="C488:D488"/>
    <mergeCell ref="B479:C479"/>
    <mergeCell ref="E479:F479"/>
    <mergeCell ref="H479:I479"/>
    <mergeCell ref="N479:O479"/>
    <mergeCell ref="B480:B482"/>
    <mergeCell ref="C480:D482"/>
    <mergeCell ref="E480:H480"/>
    <mergeCell ref="I480:K482"/>
    <mergeCell ref="L480:O480"/>
    <mergeCell ref="E481:E482"/>
    <mergeCell ref="F481:H481"/>
    <mergeCell ref="L481:L482"/>
    <mergeCell ref="M481:O481"/>
    <mergeCell ref="C503:D503"/>
    <mergeCell ref="B504:B507"/>
    <mergeCell ref="C504:D504"/>
    <mergeCell ref="C505:D505"/>
    <mergeCell ref="C506:D506"/>
    <mergeCell ref="C507:D507"/>
    <mergeCell ref="C499:D499"/>
    <mergeCell ref="B500:B502"/>
    <mergeCell ref="C500:D500"/>
    <mergeCell ref="C501:D501"/>
    <mergeCell ref="C502:D502"/>
    <mergeCell ref="C494:D494"/>
    <mergeCell ref="B495:B498"/>
    <mergeCell ref="C495:D495"/>
    <mergeCell ref="C496:D496"/>
    <mergeCell ref="C497:D497"/>
    <mergeCell ref="C498:D498"/>
    <mergeCell ref="J514:K514"/>
    <mergeCell ref="L514:M514"/>
    <mergeCell ref="N514:O514"/>
    <mergeCell ref="B522:C522"/>
    <mergeCell ref="C523:E523"/>
    <mergeCell ref="H523:O523"/>
    <mergeCell ref="B513:D513"/>
    <mergeCell ref="B514:C514"/>
    <mergeCell ref="D514:E514"/>
    <mergeCell ref="F514:G514"/>
    <mergeCell ref="H514:I514"/>
    <mergeCell ref="C508:D508"/>
    <mergeCell ref="B509:D509"/>
    <mergeCell ref="B510:B512"/>
    <mergeCell ref="C510:D510"/>
    <mergeCell ref="C511:D511"/>
    <mergeCell ref="C512:D512"/>
    <mergeCell ref="G526:G527"/>
    <mergeCell ref="H526:I526"/>
    <mergeCell ref="J526:K526"/>
    <mergeCell ref="L526:M526"/>
    <mergeCell ref="N526:O526"/>
    <mergeCell ref="H527:I527"/>
    <mergeCell ref="J527:K527"/>
    <mergeCell ref="L527:M527"/>
    <mergeCell ref="N527:O527"/>
    <mergeCell ref="B526:B527"/>
    <mergeCell ref="C526:C527"/>
    <mergeCell ref="D526:D527"/>
    <mergeCell ref="E526:E527"/>
    <mergeCell ref="F526:F527"/>
    <mergeCell ref="C524:E524"/>
    <mergeCell ref="H524:K524"/>
    <mergeCell ref="M524:O524"/>
    <mergeCell ref="B525:D525"/>
    <mergeCell ref="E525:G525"/>
    <mergeCell ref="H525:K525"/>
    <mergeCell ref="L525:O525"/>
    <mergeCell ref="B531:C531"/>
    <mergeCell ref="E531:F531"/>
    <mergeCell ref="H531:I531"/>
    <mergeCell ref="N531:O531"/>
    <mergeCell ref="B532:B534"/>
    <mergeCell ref="C532:D534"/>
    <mergeCell ref="E532:H532"/>
    <mergeCell ref="I532:K534"/>
    <mergeCell ref="L532:O532"/>
    <mergeCell ref="E533:E534"/>
    <mergeCell ref="F533:H533"/>
    <mergeCell ref="L533:L534"/>
    <mergeCell ref="M533:O533"/>
    <mergeCell ref="N528:O528"/>
    <mergeCell ref="B529:B530"/>
    <mergeCell ref="C529:C530"/>
    <mergeCell ref="D529:D530"/>
    <mergeCell ref="E529:E530"/>
    <mergeCell ref="F529:F530"/>
    <mergeCell ref="G529:G530"/>
    <mergeCell ref="J529:K529"/>
    <mergeCell ref="N529:O529"/>
    <mergeCell ref="J530:K530"/>
    <mergeCell ref="N530:O530"/>
    <mergeCell ref="B528:D528"/>
    <mergeCell ref="E528:G528"/>
    <mergeCell ref="H528:H530"/>
    <mergeCell ref="J528:K528"/>
    <mergeCell ref="L528:L530"/>
    <mergeCell ref="C546:D546"/>
    <mergeCell ref="B547:B550"/>
    <mergeCell ref="C547:D547"/>
    <mergeCell ref="C548:D548"/>
    <mergeCell ref="C549:D549"/>
    <mergeCell ref="C550:D550"/>
    <mergeCell ref="C541:D541"/>
    <mergeCell ref="B542:B545"/>
    <mergeCell ref="C542:D542"/>
    <mergeCell ref="C543:D543"/>
    <mergeCell ref="C544:D544"/>
    <mergeCell ref="C545:D545"/>
    <mergeCell ref="C535:D535"/>
    <mergeCell ref="B536:B540"/>
    <mergeCell ref="C536:D536"/>
    <mergeCell ref="C537:D537"/>
    <mergeCell ref="C538:D538"/>
    <mergeCell ref="C539:D539"/>
    <mergeCell ref="C540:D540"/>
    <mergeCell ref="C560:D560"/>
    <mergeCell ref="B561:D561"/>
    <mergeCell ref="B562:B564"/>
    <mergeCell ref="C562:D562"/>
    <mergeCell ref="C563:D563"/>
    <mergeCell ref="C564:D564"/>
    <mergeCell ref="C555:D555"/>
    <mergeCell ref="B556:B559"/>
    <mergeCell ref="C556:D556"/>
    <mergeCell ref="C557:D557"/>
    <mergeCell ref="C558:D558"/>
    <mergeCell ref="C559:D559"/>
    <mergeCell ref="C551:D551"/>
    <mergeCell ref="B552:B554"/>
    <mergeCell ref="C552:D552"/>
    <mergeCell ref="C553:D553"/>
    <mergeCell ref="C554:D554"/>
    <mergeCell ref="C576:E576"/>
    <mergeCell ref="H576:K576"/>
    <mergeCell ref="M576:O576"/>
    <mergeCell ref="B577:D577"/>
    <mergeCell ref="E577:G577"/>
    <mergeCell ref="H577:K577"/>
    <mergeCell ref="L577:O577"/>
    <mergeCell ref="J566:K566"/>
    <mergeCell ref="L566:M566"/>
    <mergeCell ref="N566:O566"/>
    <mergeCell ref="B574:C574"/>
    <mergeCell ref="C575:E575"/>
    <mergeCell ref="H575:O575"/>
    <mergeCell ref="B565:D565"/>
    <mergeCell ref="B566:C566"/>
    <mergeCell ref="D566:E566"/>
    <mergeCell ref="F566:G566"/>
    <mergeCell ref="H566:I566"/>
    <mergeCell ref="N580:O580"/>
    <mergeCell ref="B581:B582"/>
    <mergeCell ref="C581:C582"/>
    <mergeCell ref="D581:D582"/>
    <mergeCell ref="E581:E582"/>
    <mergeCell ref="F581:F582"/>
    <mergeCell ref="G581:G582"/>
    <mergeCell ref="J581:K581"/>
    <mergeCell ref="N581:O581"/>
    <mergeCell ref="J582:K582"/>
    <mergeCell ref="N582:O582"/>
    <mergeCell ref="B580:D580"/>
    <mergeCell ref="E580:G580"/>
    <mergeCell ref="H580:H582"/>
    <mergeCell ref="J580:K580"/>
    <mergeCell ref="L580:L582"/>
    <mergeCell ref="G578:G579"/>
    <mergeCell ref="H578:I578"/>
    <mergeCell ref="J578:K578"/>
    <mergeCell ref="L578:M578"/>
    <mergeCell ref="N578:O578"/>
    <mergeCell ref="H579:I579"/>
    <mergeCell ref="J579:K579"/>
    <mergeCell ref="L579:M579"/>
    <mergeCell ref="N579:O579"/>
    <mergeCell ref="B578:B579"/>
    <mergeCell ref="C578:C579"/>
    <mergeCell ref="D578:D579"/>
    <mergeCell ref="E578:E579"/>
    <mergeCell ref="F578:F579"/>
    <mergeCell ref="C593:D593"/>
    <mergeCell ref="B594:B597"/>
    <mergeCell ref="C594:D594"/>
    <mergeCell ref="C595:D595"/>
    <mergeCell ref="C596:D596"/>
    <mergeCell ref="C597:D597"/>
    <mergeCell ref="C587:D587"/>
    <mergeCell ref="B588:B592"/>
    <mergeCell ref="C588:D588"/>
    <mergeCell ref="C589:D589"/>
    <mergeCell ref="C590:D590"/>
    <mergeCell ref="C591:D591"/>
    <mergeCell ref="C592:D592"/>
    <mergeCell ref="B583:C583"/>
    <mergeCell ref="E583:F583"/>
    <mergeCell ref="H583:I583"/>
    <mergeCell ref="N583:O583"/>
    <mergeCell ref="B584:B586"/>
    <mergeCell ref="C584:D586"/>
    <mergeCell ref="E584:H584"/>
    <mergeCell ref="I584:K586"/>
    <mergeCell ref="L584:O584"/>
    <mergeCell ref="E585:E586"/>
    <mergeCell ref="F585:H585"/>
    <mergeCell ref="L585:L586"/>
    <mergeCell ref="M585:O585"/>
    <mergeCell ref="C607:D607"/>
    <mergeCell ref="B608:B611"/>
    <mergeCell ref="C608:D608"/>
    <mergeCell ref="C609:D609"/>
    <mergeCell ref="C610:D610"/>
    <mergeCell ref="C611:D611"/>
    <mergeCell ref="C603:D603"/>
    <mergeCell ref="B604:B606"/>
    <mergeCell ref="C604:D604"/>
    <mergeCell ref="C605:D605"/>
    <mergeCell ref="C606:D606"/>
    <mergeCell ref="C598:D598"/>
    <mergeCell ref="B599:B602"/>
    <mergeCell ref="C599:D599"/>
    <mergeCell ref="C600:D600"/>
    <mergeCell ref="C601:D601"/>
    <mergeCell ref="C602:D602"/>
    <mergeCell ref="J618:K618"/>
    <mergeCell ref="L618:M618"/>
    <mergeCell ref="N618:O618"/>
    <mergeCell ref="B626:C626"/>
    <mergeCell ref="C627:E627"/>
    <mergeCell ref="H627:O627"/>
    <mergeCell ref="B617:D617"/>
    <mergeCell ref="B618:C618"/>
    <mergeCell ref="D618:E618"/>
    <mergeCell ref="F618:G618"/>
    <mergeCell ref="H618:I618"/>
    <mergeCell ref="C612:D612"/>
    <mergeCell ref="B613:D613"/>
    <mergeCell ref="B614:B616"/>
    <mergeCell ref="C614:D614"/>
    <mergeCell ref="C615:D615"/>
    <mergeCell ref="C616:D616"/>
    <mergeCell ref="G630:G631"/>
    <mergeCell ref="H630:I630"/>
    <mergeCell ref="J630:K630"/>
    <mergeCell ref="L630:M630"/>
    <mergeCell ref="N630:O630"/>
    <mergeCell ref="H631:I631"/>
    <mergeCell ref="J631:K631"/>
    <mergeCell ref="L631:M631"/>
    <mergeCell ref="N631:O631"/>
    <mergeCell ref="B630:B631"/>
    <mergeCell ref="C630:C631"/>
    <mergeCell ref="D630:D631"/>
    <mergeCell ref="E630:E631"/>
    <mergeCell ref="F630:F631"/>
    <mergeCell ref="C628:E628"/>
    <mergeCell ref="H628:K628"/>
    <mergeCell ref="M628:O628"/>
    <mergeCell ref="B629:D629"/>
    <mergeCell ref="E629:G629"/>
    <mergeCell ref="H629:K629"/>
    <mergeCell ref="L629:O629"/>
    <mergeCell ref="B635:C635"/>
    <mergeCell ref="E635:F635"/>
    <mergeCell ref="H635:I635"/>
    <mergeCell ref="N635:O635"/>
    <mergeCell ref="B636:B638"/>
    <mergeCell ref="C636:D638"/>
    <mergeCell ref="E636:H636"/>
    <mergeCell ref="I636:K638"/>
    <mergeCell ref="L636:O636"/>
    <mergeCell ref="E637:E638"/>
    <mergeCell ref="F637:H637"/>
    <mergeCell ref="L637:L638"/>
    <mergeCell ref="M637:O637"/>
    <mergeCell ref="N632:O632"/>
    <mergeCell ref="B633:B634"/>
    <mergeCell ref="C633:C634"/>
    <mergeCell ref="D633:D634"/>
    <mergeCell ref="E633:E634"/>
    <mergeCell ref="F633:F634"/>
    <mergeCell ref="G633:G634"/>
    <mergeCell ref="J633:K633"/>
    <mergeCell ref="N633:O633"/>
    <mergeCell ref="J634:K634"/>
    <mergeCell ref="N634:O634"/>
    <mergeCell ref="B632:D632"/>
    <mergeCell ref="E632:G632"/>
    <mergeCell ref="H632:H634"/>
    <mergeCell ref="J632:K632"/>
    <mergeCell ref="L632:L634"/>
    <mergeCell ref="C650:D650"/>
    <mergeCell ref="B651:B654"/>
    <mergeCell ref="C651:D651"/>
    <mergeCell ref="C652:D652"/>
    <mergeCell ref="C653:D653"/>
    <mergeCell ref="C654:D654"/>
    <mergeCell ref="C645:D645"/>
    <mergeCell ref="B646:B649"/>
    <mergeCell ref="C646:D646"/>
    <mergeCell ref="C647:D647"/>
    <mergeCell ref="C648:D648"/>
    <mergeCell ref="C649:D649"/>
    <mergeCell ref="C639:D639"/>
    <mergeCell ref="B640:B644"/>
    <mergeCell ref="C640:D640"/>
    <mergeCell ref="C641:D641"/>
    <mergeCell ref="C642:D642"/>
    <mergeCell ref="C643:D643"/>
    <mergeCell ref="C644:D644"/>
    <mergeCell ref="C664:D664"/>
    <mergeCell ref="B665:D665"/>
    <mergeCell ref="B666:B668"/>
    <mergeCell ref="C666:D666"/>
    <mergeCell ref="C667:D667"/>
    <mergeCell ref="C668:D668"/>
    <mergeCell ref="C659:D659"/>
    <mergeCell ref="B660:B663"/>
    <mergeCell ref="C660:D660"/>
    <mergeCell ref="C661:D661"/>
    <mergeCell ref="C662:D662"/>
    <mergeCell ref="C663:D663"/>
    <mergeCell ref="C655:D655"/>
    <mergeCell ref="B656:B658"/>
    <mergeCell ref="C656:D656"/>
    <mergeCell ref="C657:D657"/>
    <mergeCell ref="C658:D658"/>
    <mergeCell ref="C680:E680"/>
    <mergeCell ref="H680:K680"/>
    <mergeCell ref="M680:O680"/>
    <mergeCell ref="B681:D681"/>
    <mergeCell ref="E681:G681"/>
    <mergeCell ref="H681:K681"/>
    <mergeCell ref="L681:O681"/>
    <mergeCell ref="J670:K670"/>
    <mergeCell ref="L670:M670"/>
    <mergeCell ref="N670:O670"/>
    <mergeCell ref="B678:C678"/>
    <mergeCell ref="C679:E679"/>
    <mergeCell ref="H679:O679"/>
    <mergeCell ref="B669:D669"/>
    <mergeCell ref="B670:C670"/>
    <mergeCell ref="D670:E670"/>
    <mergeCell ref="F670:G670"/>
    <mergeCell ref="H670:I670"/>
    <mergeCell ref="N684:O684"/>
    <mergeCell ref="B685:B686"/>
    <mergeCell ref="C685:C686"/>
    <mergeCell ref="D685:D686"/>
    <mergeCell ref="E685:E686"/>
    <mergeCell ref="F685:F686"/>
    <mergeCell ref="G685:G686"/>
    <mergeCell ref="J685:K685"/>
    <mergeCell ref="N685:O685"/>
    <mergeCell ref="J686:K686"/>
    <mergeCell ref="N686:O686"/>
    <mergeCell ref="B684:D684"/>
    <mergeCell ref="E684:G684"/>
    <mergeCell ref="H684:H686"/>
    <mergeCell ref="J684:K684"/>
    <mergeCell ref="L684:L686"/>
    <mergeCell ref="G682:G683"/>
    <mergeCell ref="H682:I682"/>
    <mergeCell ref="J682:K682"/>
    <mergeCell ref="L682:M682"/>
    <mergeCell ref="N682:O682"/>
    <mergeCell ref="H683:I683"/>
    <mergeCell ref="J683:K683"/>
    <mergeCell ref="L683:M683"/>
    <mergeCell ref="N683:O683"/>
    <mergeCell ref="B682:B683"/>
    <mergeCell ref="C682:C683"/>
    <mergeCell ref="D682:D683"/>
    <mergeCell ref="E682:E683"/>
    <mergeCell ref="F682:F683"/>
    <mergeCell ref="C697:D697"/>
    <mergeCell ref="B698:B701"/>
    <mergeCell ref="C698:D698"/>
    <mergeCell ref="C699:D699"/>
    <mergeCell ref="C700:D700"/>
    <mergeCell ref="C701:D701"/>
    <mergeCell ref="C691:D691"/>
    <mergeCell ref="B692:B696"/>
    <mergeCell ref="C692:D692"/>
    <mergeCell ref="C693:D693"/>
    <mergeCell ref="C694:D694"/>
    <mergeCell ref="C695:D695"/>
    <mergeCell ref="C696:D696"/>
    <mergeCell ref="B687:C687"/>
    <mergeCell ref="E687:F687"/>
    <mergeCell ref="H687:I687"/>
    <mergeCell ref="N687:O687"/>
    <mergeCell ref="B688:B690"/>
    <mergeCell ref="C688:D690"/>
    <mergeCell ref="E688:H688"/>
    <mergeCell ref="I688:K690"/>
    <mergeCell ref="L688:O688"/>
    <mergeCell ref="E689:E690"/>
    <mergeCell ref="F689:H689"/>
    <mergeCell ref="L689:L690"/>
    <mergeCell ref="M689:O689"/>
    <mergeCell ref="C711:D711"/>
    <mergeCell ref="B712:B715"/>
    <mergeCell ref="C712:D712"/>
    <mergeCell ref="C713:D713"/>
    <mergeCell ref="C714:D714"/>
    <mergeCell ref="C715:D715"/>
    <mergeCell ref="C707:D707"/>
    <mergeCell ref="B708:B710"/>
    <mergeCell ref="C708:D708"/>
    <mergeCell ref="C709:D709"/>
    <mergeCell ref="C710:D710"/>
    <mergeCell ref="C702:D702"/>
    <mergeCell ref="B703:B706"/>
    <mergeCell ref="C703:D703"/>
    <mergeCell ref="C704:D704"/>
    <mergeCell ref="C705:D705"/>
    <mergeCell ref="C706:D706"/>
    <mergeCell ref="J722:K722"/>
    <mergeCell ref="L722:M722"/>
    <mergeCell ref="N722:O722"/>
    <mergeCell ref="B730:C730"/>
    <mergeCell ref="C731:E731"/>
    <mergeCell ref="H731:O731"/>
    <mergeCell ref="B721:D721"/>
    <mergeCell ref="B722:C722"/>
    <mergeCell ref="D722:E722"/>
    <mergeCell ref="F722:G722"/>
    <mergeCell ref="H722:I722"/>
    <mergeCell ref="C716:D716"/>
    <mergeCell ref="B717:D717"/>
    <mergeCell ref="B718:B720"/>
    <mergeCell ref="C718:D718"/>
    <mergeCell ref="C719:D719"/>
    <mergeCell ref="C720:D720"/>
    <mergeCell ref="G734:G735"/>
    <mergeCell ref="H734:I734"/>
    <mergeCell ref="J734:K734"/>
    <mergeCell ref="L734:M734"/>
    <mergeCell ref="N734:O734"/>
    <mergeCell ref="H735:I735"/>
    <mergeCell ref="J735:K735"/>
    <mergeCell ref="L735:M735"/>
    <mergeCell ref="N735:O735"/>
    <mergeCell ref="B734:B735"/>
    <mergeCell ref="C734:C735"/>
    <mergeCell ref="D734:D735"/>
    <mergeCell ref="E734:E735"/>
    <mergeCell ref="F734:F735"/>
    <mergeCell ref="C732:E732"/>
    <mergeCell ref="H732:K732"/>
    <mergeCell ref="M732:O732"/>
    <mergeCell ref="B733:D733"/>
    <mergeCell ref="E733:G733"/>
    <mergeCell ref="H733:K733"/>
    <mergeCell ref="L733:O733"/>
    <mergeCell ref="B739:C739"/>
    <mergeCell ref="E739:F739"/>
    <mergeCell ref="H739:I739"/>
    <mergeCell ref="N739:O739"/>
    <mergeCell ref="B740:B742"/>
    <mergeCell ref="C740:D742"/>
    <mergeCell ref="E740:H740"/>
    <mergeCell ref="I740:K742"/>
    <mergeCell ref="L740:O740"/>
    <mergeCell ref="E741:E742"/>
    <mergeCell ref="F741:H741"/>
    <mergeCell ref="L741:L742"/>
    <mergeCell ref="M741:O741"/>
    <mergeCell ref="N736:O736"/>
    <mergeCell ref="B737:B738"/>
    <mergeCell ref="C737:C738"/>
    <mergeCell ref="D737:D738"/>
    <mergeCell ref="E737:E738"/>
    <mergeCell ref="F737:F738"/>
    <mergeCell ref="G737:G738"/>
    <mergeCell ref="J737:K737"/>
    <mergeCell ref="N737:O737"/>
    <mergeCell ref="J738:K738"/>
    <mergeCell ref="N738:O738"/>
    <mergeCell ref="B736:D736"/>
    <mergeCell ref="E736:G736"/>
    <mergeCell ref="H736:H738"/>
    <mergeCell ref="J736:K736"/>
    <mergeCell ref="L736:L738"/>
    <mergeCell ref="C754:D754"/>
    <mergeCell ref="B755:B758"/>
    <mergeCell ref="C755:D755"/>
    <mergeCell ref="C756:D756"/>
    <mergeCell ref="C757:D757"/>
    <mergeCell ref="C758:D758"/>
    <mergeCell ref="C749:D749"/>
    <mergeCell ref="B750:B753"/>
    <mergeCell ref="C750:D750"/>
    <mergeCell ref="C751:D751"/>
    <mergeCell ref="C752:D752"/>
    <mergeCell ref="C753:D753"/>
    <mergeCell ref="C743:D743"/>
    <mergeCell ref="B744:B748"/>
    <mergeCell ref="C744:D744"/>
    <mergeCell ref="C745:D745"/>
    <mergeCell ref="C746:D746"/>
    <mergeCell ref="C747:D747"/>
    <mergeCell ref="C748:D748"/>
    <mergeCell ref="C768:D768"/>
    <mergeCell ref="B769:D769"/>
    <mergeCell ref="B770:B772"/>
    <mergeCell ref="C770:D770"/>
    <mergeCell ref="C771:D771"/>
    <mergeCell ref="C772:D772"/>
    <mergeCell ref="C763:D763"/>
    <mergeCell ref="B764:B767"/>
    <mergeCell ref="C764:D764"/>
    <mergeCell ref="C765:D765"/>
    <mergeCell ref="C766:D766"/>
    <mergeCell ref="C767:D767"/>
    <mergeCell ref="C759:D759"/>
    <mergeCell ref="B760:B762"/>
    <mergeCell ref="C760:D760"/>
    <mergeCell ref="C761:D761"/>
    <mergeCell ref="C762:D762"/>
    <mergeCell ref="C784:E784"/>
    <mergeCell ref="H784:K784"/>
    <mergeCell ref="M784:O784"/>
    <mergeCell ref="B785:D785"/>
    <mergeCell ref="E785:G785"/>
    <mergeCell ref="H785:K785"/>
    <mergeCell ref="L785:O785"/>
    <mergeCell ref="J774:K774"/>
    <mergeCell ref="L774:M774"/>
    <mergeCell ref="N774:O774"/>
    <mergeCell ref="B782:C782"/>
    <mergeCell ref="C783:E783"/>
    <mergeCell ref="H783:O783"/>
    <mergeCell ref="B773:D773"/>
    <mergeCell ref="B774:C774"/>
    <mergeCell ref="D774:E774"/>
    <mergeCell ref="F774:G774"/>
    <mergeCell ref="H774:I774"/>
    <mergeCell ref="N788:O788"/>
    <mergeCell ref="B789:B790"/>
    <mergeCell ref="C789:C790"/>
    <mergeCell ref="D789:D790"/>
    <mergeCell ref="E789:E790"/>
    <mergeCell ref="F789:F790"/>
    <mergeCell ref="G789:G790"/>
    <mergeCell ref="J789:K789"/>
    <mergeCell ref="N789:O789"/>
    <mergeCell ref="J790:K790"/>
    <mergeCell ref="N790:O790"/>
    <mergeCell ref="B788:D788"/>
    <mergeCell ref="E788:G788"/>
    <mergeCell ref="H788:H790"/>
    <mergeCell ref="J788:K788"/>
    <mergeCell ref="L788:L790"/>
    <mergeCell ref="G786:G787"/>
    <mergeCell ref="H786:I786"/>
    <mergeCell ref="J786:K786"/>
    <mergeCell ref="L786:M786"/>
    <mergeCell ref="N786:O786"/>
    <mergeCell ref="H787:I787"/>
    <mergeCell ref="J787:K787"/>
    <mergeCell ref="L787:M787"/>
    <mergeCell ref="N787:O787"/>
    <mergeCell ref="B786:B787"/>
    <mergeCell ref="C786:C787"/>
    <mergeCell ref="D786:D787"/>
    <mergeCell ref="E786:E787"/>
    <mergeCell ref="F786:F787"/>
    <mergeCell ref="C801:D801"/>
    <mergeCell ref="B802:B805"/>
    <mergeCell ref="C802:D802"/>
    <mergeCell ref="C803:D803"/>
    <mergeCell ref="C804:D804"/>
    <mergeCell ref="C805:D805"/>
    <mergeCell ref="C795:D795"/>
    <mergeCell ref="B796:B800"/>
    <mergeCell ref="C796:D796"/>
    <mergeCell ref="C797:D797"/>
    <mergeCell ref="C798:D798"/>
    <mergeCell ref="C799:D799"/>
    <mergeCell ref="C800:D800"/>
    <mergeCell ref="B791:C791"/>
    <mergeCell ref="E791:F791"/>
    <mergeCell ref="H791:I791"/>
    <mergeCell ref="N791:O791"/>
    <mergeCell ref="B792:B794"/>
    <mergeCell ref="C792:D794"/>
    <mergeCell ref="E792:H792"/>
    <mergeCell ref="I792:K794"/>
    <mergeCell ref="L792:O792"/>
    <mergeCell ref="E793:E794"/>
    <mergeCell ref="F793:H793"/>
    <mergeCell ref="L793:L794"/>
    <mergeCell ref="M793:O793"/>
    <mergeCell ref="C815:D815"/>
    <mergeCell ref="B816:B819"/>
    <mergeCell ref="C816:D816"/>
    <mergeCell ref="C817:D817"/>
    <mergeCell ref="C818:D818"/>
    <mergeCell ref="C819:D819"/>
    <mergeCell ref="C811:D811"/>
    <mergeCell ref="B812:B814"/>
    <mergeCell ref="C812:D812"/>
    <mergeCell ref="C813:D813"/>
    <mergeCell ref="C814:D814"/>
    <mergeCell ref="C806:D806"/>
    <mergeCell ref="B807:B810"/>
    <mergeCell ref="C807:D807"/>
    <mergeCell ref="C808:D808"/>
    <mergeCell ref="C809:D809"/>
    <mergeCell ref="C810:D810"/>
    <mergeCell ref="J826:K826"/>
    <mergeCell ref="L826:M826"/>
    <mergeCell ref="N826:O826"/>
    <mergeCell ref="B834:C834"/>
    <mergeCell ref="C835:E835"/>
    <mergeCell ref="H835:O835"/>
    <mergeCell ref="B825:D825"/>
    <mergeCell ref="B826:C826"/>
    <mergeCell ref="D826:E826"/>
    <mergeCell ref="F826:G826"/>
    <mergeCell ref="H826:I826"/>
    <mergeCell ref="C820:D820"/>
    <mergeCell ref="B821:D821"/>
    <mergeCell ref="B822:B824"/>
    <mergeCell ref="C822:D822"/>
    <mergeCell ref="C823:D823"/>
    <mergeCell ref="C824:D824"/>
    <mergeCell ref="G838:G839"/>
    <mergeCell ref="H838:I838"/>
    <mergeCell ref="J838:K838"/>
    <mergeCell ref="L838:M838"/>
    <mergeCell ref="N838:O838"/>
    <mergeCell ref="H839:I839"/>
    <mergeCell ref="J839:K839"/>
    <mergeCell ref="L839:M839"/>
    <mergeCell ref="N839:O839"/>
    <mergeCell ref="B838:B839"/>
    <mergeCell ref="C838:C839"/>
    <mergeCell ref="D838:D839"/>
    <mergeCell ref="E838:E839"/>
    <mergeCell ref="F838:F839"/>
    <mergeCell ref="C836:E836"/>
    <mergeCell ref="H836:K836"/>
    <mergeCell ref="M836:O836"/>
    <mergeCell ref="B837:D837"/>
    <mergeCell ref="E837:G837"/>
    <mergeCell ref="H837:K837"/>
    <mergeCell ref="L837:O837"/>
    <mergeCell ref="B843:C843"/>
    <mergeCell ref="E843:F843"/>
    <mergeCell ref="H843:I843"/>
    <mergeCell ref="N843:O843"/>
    <mergeCell ref="B844:B846"/>
    <mergeCell ref="C844:D846"/>
    <mergeCell ref="E844:H844"/>
    <mergeCell ref="I844:K846"/>
    <mergeCell ref="L844:O844"/>
    <mergeCell ref="E845:E846"/>
    <mergeCell ref="F845:H845"/>
    <mergeCell ref="L845:L846"/>
    <mergeCell ref="M845:O845"/>
    <mergeCell ref="N840:O840"/>
    <mergeCell ref="B841:B842"/>
    <mergeCell ref="C841:C842"/>
    <mergeCell ref="D841:D842"/>
    <mergeCell ref="E841:E842"/>
    <mergeCell ref="F841:F842"/>
    <mergeCell ref="G841:G842"/>
    <mergeCell ref="J841:K841"/>
    <mergeCell ref="N841:O841"/>
    <mergeCell ref="J842:K842"/>
    <mergeCell ref="N842:O842"/>
    <mergeCell ref="B840:D840"/>
    <mergeCell ref="E840:G840"/>
    <mergeCell ref="H840:H842"/>
    <mergeCell ref="J840:K840"/>
    <mergeCell ref="L840:L842"/>
    <mergeCell ref="C858:D858"/>
    <mergeCell ref="B859:B862"/>
    <mergeCell ref="C859:D859"/>
    <mergeCell ref="C860:D860"/>
    <mergeCell ref="C861:D861"/>
    <mergeCell ref="C862:D862"/>
    <mergeCell ref="C853:D853"/>
    <mergeCell ref="B854:B857"/>
    <mergeCell ref="C854:D854"/>
    <mergeCell ref="C855:D855"/>
    <mergeCell ref="C856:D856"/>
    <mergeCell ref="C857:D857"/>
    <mergeCell ref="C847:D847"/>
    <mergeCell ref="B848:B852"/>
    <mergeCell ref="C848:D848"/>
    <mergeCell ref="C849:D849"/>
    <mergeCell ref="C850:D850"/>
    <mergeCell ref="C851:D851"/>
    <mergeCell ref="C852:D852"/>
    <mergeCell ref="C872:D872"/>
    <mergeCell ref="B873:D873"/>
    <mergeCell ref="B874:B876"/>
    <mergeCell ref="C874:D874"/>
    <mergeCell ref="C875:D875"/>
    <mergeCell ref="C876:D876"/>
    <mergeCell ref="C867:D867"/>
    <mergeCell ref="B868:B871"/>
    <mergeCell ref="C868:D868"/>
    <mergeCell ref="C869:D869"/>
    <mergeCell ref="C870:D870"/>
    <mergeCell ref="C871:D871"/>
    <mergeCell ref="C863:D863"/>
    <mergeCell ref="B864:B866"/>
    <mergeCell ref="C864:D864"/>
    <mergeCell ref="C865:D865"/>
    <mergeCell ref="C866:D866"/>
    <mergeCell ref="C888:E888"/>
    <mergeCell ref="H888:K888"/>
    <mergeCell ref="M888:O888"/>
    <mergeCell ref="B889:D889"/>
    <mergeCell ref="E889:G889"/>
    <mergeCell ref="H889:K889"/>
    <mergeCell ref="L889:O889"/>
    <mergeCell ref="J878:K878"/>
    <mergeCell ref="L878:M878"/>
    <mergeCell ref="N878:O878"/>
    <mergeCell ref="B886:C886"/>
    <mergeCell ref="C887:E887"/>
    <mergeCell ref="H887:O887"/>
    <mergeCell ref="B877:D877"/>
    <mergeCell ref="B878:C878"/>
    <mergeCell ref="D878:E878"/>
    <mergeCell ref="F878:G878"/>
    <mergeCell ref="H878:I878"/>
    <mergeCell ref="N892:O892"/>
    <mergeCell ref="B893:B894"/>
    <mergeCell ref="C893:C894"/>
    <mergeCell ref="D893:D894"/>
    <mergeCell ref="E893:E894"/>
    <mergeCell ref="F893:F894"/>
    <mergeCell ref="G893:G894"/>
    <mergeCell ref="J893:K893"/>
    <mergeCell ref="N893:O893"/>
    <mergeCell ref="J894:K894"/>
    <mergeCell ref="N894:O894"/>
    <mergeCell ref="B892:D892"/>
    <mergeCell ref="E892:G892"/>
    <mergeCell ref="H892:H894"/>
    <mergeCell ref="J892:K892"/>
    <mergeCell ref="L892:L894"/>
    <mergeCell ref="G890:G891"/>
    <mergeCell ref="H890:I890"/>
    <mergeCell ref="J890:K890"/>
    <mergeCell ref="L890:M890"/>
    <mergeCell ref="N890:O890"/>
    <mergeCell ref="H891:I891"/>
    <mergeCell ref="J891:K891"/>
    <mergeCell ref="L891:M891"/>
    <mergeCell ref="N891:O891"/>
    <mergeCell ref="B890:B891"/>
    <mergeCell ref="C890:C891"/>
    <mergeCell ref="D890:D891"/>
    <mergeCell ref="E890:E891"/>
    <mergeCell ref="F890:F891"/>
    <mergeCell ref="C905:D905"/>
    <mergeCell ref="B906:B909"/>
    <mergeCell ref="C906:D906"/>
    <mergeCell ref="C907:D907"/>
    <mergeCell ref="C908:D908"/>
    <mergeCell ref="C909:D909"/>
    <mergeCell ref="C899:D899"/>
    <mergeCell ref="B900:B904"/>
    <mergeCell ref="C900:D900"/>
    <mergeCell ref="C901:D901"/>
    <mergeCell ref="C902:D902"/>
    <mergeCell ref="C903:D903"/>
    <mergeCell ref="C904:D904"/>
    <mergeCell ref="B895:C895"/>
    <mergeCell ref="E895:F895"/>
    <mergeCell ref="H895:I895"/>
    <mergeCell ref="N895:O895"/>
    <mergeCell ref="B896:B898"/>
    <mergeCell ref="C896:D898"/>
    <mergeCell ref="E896:H896"/>
    <mergeCell ref="I896:K898"/>
    <mergeCell ref="L896:O896"/>
    <mergeCell ref="E897:E898"/>
    <mergeCell ref="F897:H897"/>
    <mergeCell ref="L897:L898"/>
    <mergeCell ref="M897:O897"/>
    <mergeCell ref="C919:D919"/>
    <mergeCell ref="B920:B923"/>
    <mergeCell ref="C920:D920"/>
    <mergeCell ref="C921:D921"/>
    <mergeCell ref="C922:D922"/>
    <mergeCell ref="C923:D923"/>
    <mergeCell ref="C915:D915"/>
    <mergeCell ref="B916:B918"/>
    <mergeCell ref="C916:D916"/>
    <mergeCell ref="C917:D917"/>
    <mergeCell ref="C918:D918"/>
    <mergeCell ref="C910:D910"/>
    <mergeCell ref="B911:B914"/>
    <mergeCell ref="C911:D911"/>
    <mergeCell ref="C912:D912"/>
    <mergeCell ref="C913:D913"/>
    <mergeCell ref="C914:D914"/>
    <mergeCell ref="J930:K930"/>
    <mergeCell ref="L930:M930"/>
    <mergeCell ref="N930:O930"/>
    <mergeCell ref="B938:C938"/>
    <mergeCell ref="C939:E939"/>
    <mergeCell ref="H939:O939"/>
    <mergeCell ref="B929:D929"/>
    <mergeCell ref="B930:C930"/>
    <mergeCell ref="D930:E930"/>
    <mergeCell ref="F930:G930"/>
    <mergeCell ref="H930:I930"/>
    <mergeCell ref="C924:D924"/>
    <mergeCell ref="B925:D925"/>
    <mergeCell ref="B926:B928"/>
    <mergeCell ref="C926:D926"/>
    <mergeCell ref="C927:D927"/>
    <mergeCell ref="C928:D928"/>
    <mergeCell ref="G942:G943"/>
    <mergeCell ref="H942:I942"/>
    <mergeCell ref="J942:K942"/>
    <mergeCell ref="L942:M942"/>
    <mergeCell ref="N942:O942"/>
    <mergeCell ref="H943:I943"/>
    <mergeCell ref="J943:K943"/>
    <mergeCell ref="L943:M943"/>
    <mergeCell ref="N943:O943"/>
    <mergeCell ref="B942:B943"/>
    <mergeCell ref="C942:C943"/>
    <mergeCell ref="D942:D943"/>
    <mergeCell ref="E942:E943"/>
    <mergeCell ref="F942:F943"/>
    <mergeCell ref="C940:E940"/>
    <mergeCell ref="H940:K940"/>
    <mergeCell ref="M940:O940"/>
    <mergeCell ref="B941:D941"/>
    <mergeCell ref="E941:G941"/>
    <mergeCell ref="H941:K941"/>
    <mergeCell ref="L941:O941"/>
    <mergeCell ref="B947:C947"/>
    <mergeCell ref="E947:F947"/>
    <mergeCell ref="H947:I947"/>
    <mergeCell ref="N947:O947"/>
    <mergeCell ref="B948:B950"/>
    <mergeCell ref="C948:D950"/>
    <mergeCell ref="E948:H948"/>
    <mergeCell ref="I948:K950"/>
    <mergeCell ref="L948:O948"/>
    <mergeCell ref="E949:E950"/>
    <mergeCell ref="F949:H949"/>
    <mergeCell ref="L949:L950"/>
    <mergeCell ref="M949:O949"/>
    <mergeCell ref="N944:O944"/>
    <mergeCell ref="B945:B946"/>
    <mergeCell ref="C945:C946"/>
    <mergeCell ref="D945:D946"/>
    <mergeCell ref="E945:E946"/>
    <mergeCell ref="F945:F946"/>
    <mergeCell ref="G945:G946"/>
    <mergeCell ref="J945:K945"/>
    <mergeCell ref="N945:O945"/>
    <mergeCell ref="J946:K946"/>
    <mergeCell ref="N946:O946"/>
    <mergeCell ref="B944:D944"/>
    <mergeCell ref="E944:G944"/>
    <mergeCell ref="H944:H946"/>
    <mergeCell ref="J944:K944"/>
    <mergeCell ref="L944:L946"/>
    <mergeCell ref="C962:D962"/>
    <mergeCell ref="B963:B966"/>
    <mergeCell ref="C963:D963"/>
    <mergeCell ref="C964:D964"/>
    <mergeCell ref="C965:D965"/>
    <mergeCell ref="C966:D966"/>
    <mergeCell ref="C957:D957"/>
    <mergeCell ref="B958:B961"/>
    <mergeCell ref="C958:D958"/>
    <mergeCell ref="C959:D959"/>
    <mergeCell ref="C960:D960"/>
    <mergeCell ref="C961:D961"/>
    <mergeCell ref="C951:D951"/>
    <mergeCell ref="B952:B956"/>
    <mergeCell ref="C952:D952"/>
    <mergeCell ref="C953:D953"/>
    <mergeCell ref="C954:D954"/>
    <mergeCell ref="C955:D955"/>
    <mergeCell ref="C956:D956"/>
    <mergeCell ref="C976:D976"/>
    <mergeCell ref="B977:D977"/>
    <mergeCell ref="B978:B980"/>
    <mergeCell ref="C978:D978"/>
    <mergeCell ref="C979:D979"/>
    <mergeCell ref="C980:D980"/>
    <mergeCell ref="C971:D971"/>
    <mergeCell ref="B972:B975"/>
    <mergeCell ref="C972:D972"/>
    <mergeCell ref="C973:D973"/>
    <mergeCell ref="C974:D974"/>
    <mergeCell ref="C975:D975"/>
    <mergeCell ref="C967:D967"/>
    <mergeCell ref="B968:B970"/>
    <mergeCell ref="C968:D968"/>
    <mergeCell ref="C969:D969"/>
    <mergeCell ref="C970:D970"/>
    <mergeCell ref="C992:E992"/>
    <mergeCell ref="H992:K992"/>
    <mergeCell ref="M992:O992"/>
    <mergeCell ref="B993:D993"/>
    <mergeCell ref="E993:G993"/>
    <mergeCell ref="H993:K993"/>
    <mergeCell ref="L993:O993"/>
    <mergeCell ref="J982:K982"/>
    <mergeCell ref="L982:M982"/>
    <mergeCell ref="N982:O982"/>
    <mergeCell ref="B990:C990"/>
    <mergeCell ref="C991:E991"/>
    <mergeCell ref="H991:O991"/>
    <mergeCell ref="B981:D981"/>
    <mergeCell ref="B982:C982"/>
    <mergeCell ref="D982:E982"/>
    <mergeCell ref="F982:G982"/>
    <mergeCell ref="H982:I982"/>
    <mergeCell ref="N996:O996"/>
    <mergeCell ref="B997:B998"/>
    <mergeCell ref="C997:C998"/>
    <mergeCell ref="D997:D998"/>
    <mergeCell ref="E997:E998"/>
    <mergeCell ref="F997:F998"/>
    <mergeCell ref="G997:G998"/>
    <mergeCell ref="J997:K997"/>
    <mergeCell ref="N997:O997"/>
    <mergeCell ref="J998:K998"/>
    <mergeCell ref="N998:O998"/>
    <mergeCell ref="B996:D996"/>
    <mergeCell ref="E996:G996"/>
    <mergeCell ref="H996:H998"/>
    <mergeCell ref="J996:K996"/>
    <mergeCell ref="L996:L998"/>
    <mergeCell ref="G994:G995"/>
    <mergeCell ref="H994:I994"/>
    <mergeCell ref="J994:K994"/>
    <mergeCell ref="L994:M994"/>
    <mergeCell ref="N994:O994"/>
    <mergeCell ref="H995:I995"/>
    <mergeCell ref="J995:K995"/>
    <mergeCell ref="L995:M995"/>
    <mergeCell ref="N995:O995"/>
    <mergeCell ref="B994:B995"/>
    <mergeCell ref="C994:C995"/>
    <mergeCell ref="D994:D995"/>
    <mergeCell ref="E994:E995"/>
    <mergeCell ref="F994:F995"/>
    <mergeCell ref="C1009:D1009"/>
    <mergeCell ref="B1010:B1013"/>
    <mergeCell ref="C1010:D1010"/>
    <mergeCell ref="C1011:D1011"/>
    <mergeCell ref="C1012:D1012"/>
    <mergeCell ref="C1013:D1013"/>
    <mergeCell ref="C1003:D1003"/>
    <mergeCell ref="B1004:B1008"/>
    <mergeCell ref="C1004:D1004"/>
    <mergeCell ref="C1005:D1005"/>
    <mergeCell ref="C1006:D1006"/>
    <mergeCell ref="C1007:D1007"/>
    <mergeCell ref="C1008:D1008"/>
    <mergeCell ref="B999:C999"/>
    <mergeCell ref="E999:F999"/>
    <mergeCell ref="H999:I999"/>
    <mergeCell ref="N999:O999"/>
    <mergeCell ref="B1000:B1002"/>
    <mergeCell ref="C1000:D1002"/>
    <mergeCell ref="E1000:H1000"/>
    <mergeCell ref="I1000:K1002"/>
    <mergeCell ref="L1000:O1000"/>
    <mergeCell ref="E1001:E1002"/>
    <mergeCell ref="F1001:H1001"/>
    <mergeCell ref="L1001:L1002"/>
    <mergeCell ref="M1001:O1001"/>
    <mergeCell ref="C1023:D1023"/>
    <mergeCell ref="B1024:B1027"/>
    <mergeCell ref="C1024:D1024"/>
    <mergeCell ref="C1025:D1025"/>
    <mergeCell ref="C1026:D1026"/>
    <mergeCell ref="C1027:D1027"/>
    <mergeCell ref="C1019:D1019"/>
    <mergeCell ref="B1020:B1022"/>
    <mergeCell ref="C1020:D1020"/>
    <mergeCell ref="C1021:D1021"/>
    <mergeCell ref="C1022:D1022"/>
    <mergeCell ref="C1014:D1014"/>
    <mergeCell ref="B1015:B1018"/>
    <mergeCell ref="C1015:D1015"/>
    <mergeCell ref="C1016:D1016"/>
    <mergeCell ref="C1017:D1017"/>
    <mergeCell ref="C1018:D1018"/>
    <mergeCell ref="J1034:K1034"/>
    <mergeCell ref="L1034:M1034"/>
    <mergeCell ref="N1034:O1034"/>
    <mergeCell ref="B1042:C1042"/>
    <mergeCell ref="C1043:E1043"/>
    <mergeCell ref="H1043:O1043"/>
    <mergeCell ref="B1033:D1033"/>
    <mergeCell ref="B1034:C1034"/>
    <mergeCell ref="D1034:E1034"/>
    <mergeCell ref="F1034:G1034"/>
    <mergeCell ref="H1034:I1034"/>
    <mergeCell ref="C1028:D1028"/>
    <mergeCell ref="B1029:D1029"/>
    <mergeCell ref="B1030:B1032"/>
    <mergeCell ref="C1030:D1030"/>
    <mergeCell ref="C1031:D1031"/>
    <mergeCell ref="C1032:D1032"/>
    <mergeCell ref="G1046:G1047"/>
    <mergeCell ref="H1046:I1046"/>
    <mergeCell ref="J1046:K1046"/>
    <mergeCell ref="L1046:M1046"/>
    <mergeCell ref="N1046:O1046"/>
    <mergeCell ref="H1047:I1047"/>
    <mergeCell ref="J1047:K1047"/>
    <mergeCell ref="L1047:M1047"/>
    <mergeCell ref="N1047:O1047"/>
    <mergeCell ref="B1046:B1047"/>
    <mergeCell ref="C1046:C1047"/>
    <mergeCell ref="D1046:D1047"/>
    <mergeCell ref="E1046:E1047"/>
    <mergeCell ref="F1046:F1047"/>
    <mergeCell ref="C1044:E1044"/>
    <mergeCell ref="H1044:K1044"/>
    <mergeCell ref="M1044:O1044"/>
    <mergeCell ref="B1045:D1045"/>
    <mergeCell ref="E1045:G1045"/>
    <mergeCell ref="H1045:K1045"/>
    <mergeCell ref="L1045:O1045"/>
    <mergeCell ref="B1051:C1051"/>
    <mergeCell ref="E1051:F1051"/>
    <mergeCell ref="H1051:I1051"/>
    <mergeCell ref="N1051:O1051"/>
    <mergeCell ref="B1052:B1054"/>
    <mergeCell ref="C1052:D1054"/>
    <mergeCell ref="E1052:H1052"/>
    <mergeCell ref="I1052:K1054"/>
    <mergeCell ref="L1052:O1052"/>
    <mergeCell ref="E1053:E1054"/>
    <mergeCell ref="F1053:H1053"/>
    <mergeCell ref="L1053:L1054"/>
    <mergeCell ref="M1053:O1053"/>
    <mergeCell ref="N1048:O1048"/>
    <mergeCell ref="B1049:B1050"/>
    <mergeCell ref="C1049:C1050"/>
    <mergeCell ref="D1049:D1050"/>
    <mergeCell ref="E1049:E1050"/>
    <mergeCell ref="F1049:F1050"/>
    <mergeCell ref="G1049:G1050"/>
    <mergeCell ref="J1049:K1049"/>
    <mergeCell ref="N1049:O1049"/>
    <mergeCell ref="J1050:K1050"/>
    <mergeCell ref="N1050:O1050"/>
    <mergeCell ref="B1048:D1048"/>
    <mergeCell ref="E1048:G1048"/>
    <mergeCell ref="H1048:H1050"/>
    <mergeCell ref="J1048:K1048"/>
    <mergeCell ref="L1048:L1050"/>
    <mergeCell ref="C1066:D1066"/>
    <mergeCell ref="B1067:B1070"/>
    <mergeCell ref="C1067:D1067"/>
    <mergeCell ref="C1068:D1068"/>
    <mergeCell ref="C1069:D1069"/>
    <mergeCell ref="C1070:D1070"/>
    <mergeCell ref="C1061:D1061"/>
    <mergeCell ref="B1062:B1065"/>
    <mergeCell ref="C1062:D1062"/>
    <mergeCell ref="C1063:D1063"/>
    <mergeCell ref="C1064:D1064"/>
    <mergeCell ref="C1065:D1065"/>
    <mergeCell ref="C1055:D1055"/>
    <mergeCell ref="B1056:B1060"/>
    <mergeCell ref="C1056:D1056"/>
    <mergeCell ref="C1057:D1057"/>
    <mergeCell ref="C1058:D1058"/>
    <mergeCell ref="C1059:D1059"/>
    <mergeCell ref="C1060:D1060"/>
    <mergeCell ref="C1080:D1080"/>
    <mergeCell ref="B1081:D1081"/>
    <mergeCell ref="B1082:B1084"/>
    <mergeCell ref="C1082:D1082"/>
    <mergeCell ref="C1083:D1083"/>
    <mergeCell ref="C1084:D1084"/>
    <mergeCell ref="C1075:D1075"/>
    <mergeCell ref="B1076:B1079"/>
    <mergeCell ref="C1076:D1076"/>
    <mergeCell ref="C1077:D1077"/>
    <mergeCell ref="C1078:D1078"/>
    <mergeCell ref="C1079:D1079"/>
    <mergeCell ref="C1071:D1071"/>
    <mergeCell ref="B1072:B1074"/>
    <mergeCell ref="C1072:D1072"/>
    <mergeCell ref="C1073:D1073"/>
    <mergeCell ref="C1074:D1074"/>
    <mergeCell ref="C1096:E1096"/>
    <mergeCell ref="H1096:K1096"/>
    <mergeCell ref="M1096:O1096"/>
    <mergeCell ref="B1097:D1097"/>
    <mergeCell ref="E1097:G1097"/>
    <mergeCell ref="H1097:K1097"/>
    <mergeCell ref="L1097:O1097"/>
    <mergeCell ref="J1086:K1086"/>
    <mergeCell ref="L1086:M1086"/>
    <mergeCell ref="N1086:O1086"/>
    <mergeCell ref="B1094:C1094"/>
    <mergeCell ref="C1095:E1095"/>
    <mergeCell ref="H1095:O1095"/>
    <mergeCell ref="B1085:D1085"/>
    <mergeCell ref="B1086:C1086"/>
    <mergeCell ref="D1086:E1086"/>
    <mergeCell ref="F1086:G1086"/>
    <mergeCell ref="H1086:I1086"/>
    <mergeCell ref="N1100:O1100"/>
    <mergeCell ref="B1101:B1102"/>
    <mergeCell ref="C1101:C1102"/>
    <mergeCell ref="D1101:D1102"/>
    <mergeCell ref="E1101:E1102"/>
    <mergeCell ref="F1101:F1102"/>
    <mergeCell ref="G1101:G1102"/>
    <mergeCell ref="J1101:K1101"/>
    <mergeCell ref="N1101:O1101"/>
    <mergeCell ref="J1102:K1102"/>
    <mergeCell ref="N1102:O1102"/>
    <mergeCell ref="B1100:D1100"/>
    <mergeCell ref="E1100:G1100"/>
    <mergeCell ref="H1100:H1102"/>
    <mergeCell ref="J1100:K1100"/>
    <mergeCell ref="L1100:L1102"/>
    <mergeCell ref="G1098:G1099"/>
    <mergeCell ref="H1098:I1098"/>
    <mergeCell ref="J1098:K1098"/>
    <mergeCell ref="L1098:M1098"/>
    <mergeCell ref="N1098:O1098"/>
    <mergeCell ref="H1099:I1099"/>
    <mergeCell ref="J1099:K1099"/>
    <mergeCell ref="L1099:M1099"/>
    <mergeCell ref="N1099:O1099"/>
    <mergeCell ref="B1098:B1099"/>
    <mergeCell ref="C1098:C1099"/>
    <mergeCell ref="D1098:D1099"/>
    <mergeCell ref="E1098:E1099"/>
    <mergeCell ref="F1098:F1099"/>
    <mergeCell ref="C1113:D1113"/>
    <mergeCell ref="B1114:B1117"/>
    <mergeCell ref="C1114:D1114"/>
    <mergeCell ref="C1115:D1115"/>
    <mergeCell ref="C1116:D1116"/>
    <mergeCell ref="C1117:D1117"/>
    <mergeCell ref="C1107:D1107"/>
    <mergeCell ref="B1108:B1112"/>
    <mergeCell ref="C1108:D1108"/>
    <mergeCell ref="C1109:D1109"/>
    <mergeCell ref="C1110:D1110"/>
    <mergeCell ref="C1111:D1111"/>
    <mergeCell ref="C1112:D1112"/>
    <mergeCell ref="B1103:C1103"/>
    <mergeCell ref="E1103:F1103"/>
    <mergeCell ref="H1103:I1103"/>
    <mergeCell ref="N1103:O1103"/>
    <mergeCell ref="B1104:B1106"/>
    <mergeCell ref="C1104:D1106"/>
    <mergeCell ref="E1104:H1104"/>
    <mergeCell ref="I1104:K1106"/>
    <mergeCell ref="L1104:O1104"/>
    <mergeCell ref="E1105:E1106"/>
    <mergeCell ref="F1105:H1105"/>
    <mergeCell ref="L1105:L1106"/>
    <mergeCell ref="M1105:O1105"/>
    <mergeCell ref="C1127:D1127"/>
    <mergeCell ref="B1128:B1131"/>
    <mergeCell ref="C1128:D1128"/>
    <mergeCell ref="C1129:D1129"/>
    <mergeCell ref="C1130:D1130"/>
    <mergeCell ref="C1131:D1131"/>
    <mergeCell ref="C1123:D1123"/>
    <mergeCell ref="B1124:B1126"/>
    <mergeCell ref="C1124:D1124"/>
    <mergeCell ref="C1125:D1125"/>
    <mergeCell ref="C1126:D1126"/>
    <mergeCell ref="C1118:D1118"/>
    <mergeCell ref="B1119:B1122"/>
    <mergeCell ref="C1119:D1119"/>
    <mergeCell ref="C1120:D1120"/>
    <mergeCell ref="C1121:D1121"/>
    <mergeCell ref="C1122:D1122"/>
    <mergeCell ref="J1138:K1138"/>
    <mergeCell ref="L1138:M1138"/>
    <mergeCell ref="N1138:O1138"/>
    <mergeCell ref="B1146:C1146"/>
    <mergeCell ref="C1147:E1147"/>
    <mergeCell ref="H1147:O1147"/>
    <mergeCell ref="B1137:D1137"/>
    <mergeCell ref="B1138:C1138"/>
    <mergeCell ref="D1138:E1138"/>
    <mergeCell ref="F1138:G1138"/>
    <mergeCell ref="H1138:I1138"/>
    <mergeCell ref="C1132:D1132"/>
    <mergeCell ref="B1133:D1133"/>
    <mergeCell ref="B1134:B1136"/>
    <mergeCell ref="C1134:D1134"/>
    <mergeCell ref="C1135:D1135"/>
    <mergeCell ref="C1136:D1136"/>
    <mergeCell ref="G1150:G1151"/>
    <mergeCell ref="H1150:I1150"/>
    <mergeCell ref="J1150:K1150"/>
    <mergeCell ref="L1150:M1150"/>
    <mergeCell ref="N1150:O1150"/>
    <mergeCell ref="H1151:I1151"/>
    <mergeCell ref="J1151:K1151"/>
    <mergeCell ref="L1151:M1151"/>
    <mergeCell ref="N1151:O1151"/>
    <mergeCell ref="B1150:B1151"/>
    <mergeCell ref="C1150:C1151"/>
    <mergeCell ref="D1150:D1151"/>
    <mergeCell ref="E1150:E1151"/>
    <mergeCell ref="F1150:F1151"/>
    <mergeCell ref="C1148:E1148"/>
    <mergeCell ref="H1148:K1148"/>
    <mergeCell ref="M1148:O1148"/>
    <mergeCell ref="B1149:D1149"/>
    <mergeCell ref="E1149:G1149"/>
    <mergeCell ref="H1149:K1149"/>
    <mergeCell ref="L1149:O1149"/>
    <mergeCell ref="B1155:C1155"/>
    <mergeCell ref="E1155:F1155"/>
    <mergeCell ref="H1155:I1155"/>
    <mergeCell ref="N1155:O1155"/>
    <mergeCell ref="B1156:B1158"/>
    <mergeCell ref="C1156:D1158"/>
    <mergeCell ref="E1156:H1156"/>
    <mergeCell ref="I1156:K1158"/>
    <mergeCell ref="L1156:O1156"/>
    <mergeCell ref="E1157:E1158"/>
    <mergeCell ref="F1157:H1157"/>
    <mergeCell ref="L1157:L1158"/>
    <mergeCell ref="M1157:O1157"/>
    <mergeCell ref="N1152:O1152"/>
    <mergeCell ref="B1153:B1154"/>
    <mergeCell ref="C1153:C1154"/>
    <mergeCell ref="D1153:D1154"/>
    <mergeCell ref="E1153:E1154"/>
    <mergeCell ref="F1153:F1154"/>
    <mergeCell ref="G1153:G1154"/>
    <mergeCell ref="J1153:K1153"/>
    <mergeCell ref="N1153:O1153"/>
    <mergeCell ref="J1154:K1154"/>
    <mergeCell ref="N1154:O1154"/>
    <mergeCell ref="B1152:D1152"/>
    <mergeCell ref="E1152:G1152"/>
    <mergeCell ref="H1152:H1154"/>
    <mergeCell ref="J1152:K1152"/>
    <mergeCell ref="L1152:L1154"/>
    <mergeCell ref="C1170:D1170"/>
    <mergeCell ref="B1171:B1174"/>
    <mergeCell ref="C1171:D1171"/>
    <mergeCell ref="C1172:D1172"/>
    <mergeCell ref="C1173:D1173"/>
    <mergeCell ref="C1174:D1174"/>
    <mergeCell ref="C1165:D1165"/>
    <mergeCell ref="B1166:B1169"/>
    <mergeCell ref="C1166:D1166"/>
    <mergeCell ref="C1167:D1167"/>
    <mergeCell ref="C1168:D1168"/>
    <mergeCell ref="C1169:D1169"/>
    <mergeCell ref="C1159:D1159"/>
    <mergeCell ref="B1160:B1164"/>
    <mergeCell ref="C1160:D1160"/>
    <mergeCell ref="C1161:D1161"/>
    <mergeCell ref="C1162:D1162"/>
    <mergeCell ref="C1163:D1163"/>
    <mergeCell ref="C1164:D1164"/>
    <mergeCell ref="C1184:D1184"/>
    <mergeCell ref="B1185:D1185"/>
    <mergeCell ref="B1186:B1188"/>
    <mergeCell ref="C1186:D1186"/>
    <mergeCell ref="C1187:D1187"/>
    <mergeCell ref="C1188:D1188"/>
    <mergeCell ref="C1179:D1179"/>
    <mergeCell ref="B1180:B1183"/>
    <mergeCell ref="C1180:D1180"/>
    <mergeCell ref="C1181:D1181"/>
    <mergeCell ref="C1182:D1182"/>
    <mergeCell ref="C1183:D1183"/>
    <mergeCell ref="C1175:D1175"/>
    <mergeCell ref="B1176:B1178"/>
    <mergeCell ref="C1176:D1176"/>
    <mergeCell ref="C1177:D1177"/>
    <mergeCell ref="C1178:D1178"/>
    <mergeCell ref="C1200:E1200"/>
    <mergeCell ref="H1200:K1200"/>
    <mergeCell ref="M1200:O1200"/>
    <mergeCell ref="B1201:D1201"/>
    <mergeCell ref="E1201:G1201"/>
    <mergeCell ref="H1201:K1201"/>
    <mergeCell ref="L1201:O1201"/>
    <mergeCell ref="J1190:K1190"/>
    <mergeCell ref="L1190:M1190"/>
    <mergeCell ref="N1190:O1190"/>
    <mergeCell ref="B1198:C1198"/>
    <mergeCell ref="C1199:E1199"/>
    <mergeCell ref="H1199:O1199"/>
    <mergeCell ref="B1189:D1189"/>
    <mergeCell ref="B1190:C1190"/>
    <mergeCell ref="D1190:E1190"/>
    <mergeCell ref="F1190:G1190"/>
    <mergeCell ref="H1190:I1190"/>
    <mergeCell ref="N1204:O1204"/>
    <mergeCell ref="B1205:B1206"/>
    <mergeCell ref="C1205:C1206"/>
    <mergeCell ref="D1205:D1206"/>
    <mergeCell ref="E1205:E1206"/>
    <mergeCell ref="F1205:F1206"/>
    <mergeCell ref="G1205:G1206"/>
    <mergeCell ref="J1205:K1205"/>
    <mergeCell ref="N1205:O1205"/>
    <mergeCell ref="J1206:K1206"/>
    <mergeCell ref="N1206:O1206"/>
    <mergeCell ref="B1204:D1204"/>
    <mergeCell ref="E1204:G1204"/>
    <mergeCell ref="H1204:H1206"/>
    <mergeCell ref="J1204:K1204"/>
    <mergeCell ref="L1204:L1206"/>
    <mergeCell ref="G1202:G1203"/>
    <mergeCell ref="H1202:I1202"/>
    <mergeCell ref="J1202:K1202"/>
    <mergeCell ref="L1202:M1202"/>
    <mergeCell ref="N1202:O1202"/>
    <mergeCell ref="H1203:I1203"/>
    <mergeCell ref="J1203:K1203"/>
    <mergeCell ref="L1203:M1203"/>
    <mergeCell ref="N1203:O1203"/>
    <mergeCell ref="B1202:B1203"/>
    <mergeCell ref="C1202:C1203"/>
    <mergeCell ref="D1202:D1203"/>
    <mergeCell ref="E1202:E1203"/>
    <mergeCell ref="F1202:F1203"/>
    <mergeCell ref="C1217:D1217"/>
    <mergeCell ref="B1218:B1221"/>
    <mergeCell ref="C1218:D1218"/>
    <mergeCell ref="C1219:D1219"/>
    <mergeCell ref="C1220:D1220"/>
    <mergeCell ref="C1221:D1221"/>
    <mergeCell ref="C1211:D1211"/>
    <mergeCell ref="B1212:B1216"/>
    <mergeCell ref="C1212:D1212"/>
    <mergeCell ref="C1213:D1213"/>
    <mergeCell ref="C1214:D1214"/>
    <mergeCell ref="C1215:D1215"/>
    <mergeCell ref="C1216:D1216"/>
    <mergeCell ref="B1207:C1207"/>
    <mergeCell ref="E1207:F1207"/>
    <mergeCell ref="H1207:I1207"/>
    <mergeCell ref="N1207:O1207"/>
    <mergeCell ref="B1208:B1210"/>
    <mergeCell ref="C1208:D1210"/>
    <mergeCell ref="E1208:H1208"/>
    <mergeCell ref="I1208:K1210"/>
    <mergeCell ref="L1208:O1208"/>
    <mergeCell ref="E1209:E1210"/>
    <mergeCell ref="F1209:H1209"/>
    <mergeCell ref="L1209:L1210"/>
    <mergeCell ref="M1209:O1209"/>
    <mergeCell ref="C1231:D1231"/>
    <mergeCell ref="B1232:B1235"/>
    <mergeCell ref="C1232:D1232"/>
    <mergeCell ref="C1233:D1233"/>
    <mergeCell ref="C1234:D1234"/>
    <mergeCell ref="C1235:D1235"/>
    <mergeCell ref="C1227:D1227"/>
    <mergeCell ref="B1228:B1230"/>
    <mergeCell ref="C1228:D1228"/>
    <mergeCell ref="C1229:D1229"/>
    <mergeCell ref="C1230:D1230"/>
    <mergeCell ref="C1222:D1222"/>
    <mergeCell ref="B1223:B1226"/>
    <mergeCell ref="C1223:D1223"/>
    <mergeCell ref="C1224:D1224"/>
    <mergeCell ref="C1225:D1225"/>
    <mergeCell ref="C1226:D1226"/>
    <mergeCell ref="J1242:K1242"/>
    <mergeCell ref="L1242:M1242"/>
    <mergeCell ref="N1242:O1242"/>
    <mergeCell ref="B1250:C1250"/>
    <mergeCell ref="C1251:E1251"/>
    <mergeCell ref="H1251:O1251"/>
    <mergeCell ref="B1241:D1241"/>
    <mergeCell ref="B1242:C1242"/>
    <mergeCell ref="D1242:E1242"/>
    <mergeCell ref="F1242:G1242"/>
    <mergeCell ref="H1242:I1242"/>
    <mergeCell ref="C1236:D1236"/>
    <mergeCell ref="B1237:D1237"/>
    <mergeCell ref="B1238:B1240"/>
    <mergeCell ref="C1238:D1238"/>
    <mergeCell ref="C1239:D1239"/>
    <mergeCell ref="C1240:D1240"/>
    <mergeCell ref="G1254:G1255"/>
    <mergeCell ref="H1254:I1254"/>
    <mergeCell ref="J1254:K1254"/>
    <mergeCell ref="L1254:M1254"/>
    <mergeCell ref="N1254:O1254"/>
    <mergeCell ref="H1255:I1255"/>
    <mergeCell ref="J1255:K1255"/>
    <mergeCell ref="L1255:M1255"/>
    <mergeCell ref="N1255:O1255"/>
    <mergeCell ref="B1254:B1255"/>
    <mergeCell ref="C1254:C1255"/>
    <mergeCell ref="D1254:D1255"/>
    <mergeCell ref="E1254:E1255"/>
    <mergeCell ref="F1254:F1255"/>
    <mergeCell ref="C1252:E1252"/>
    <mergeCell ref="H1252:K1252"/>
    <mergeCell ref="M1252:O1252"/>
    <mergeCell ref="B1253:D1253"/>
    <mergeCell ref="E1253:G1253"/>
    <mergeCell ref="H1253:K1253"/>
    <mergeCell ref="L1253:O1253"/>
    <mergeCell ref="B1259:C1259"/>
    <mergeCell ref="E1259:F1259"/>
    <mergeCell ref="H1259:I1259"/>
    <mergeCell ref="N1259:O1259"/>
    <mergeCell ref="B1260:B1262"/>
    <mergeCell ref="C1260:D1262"/>
    <mergeCell ref="E1260:H1260"/>
    <mergeCell ref="I1260:K1262"/>
    <mergeCell ref="L1260:O1260"/>
    <mergeCell ref="E1261:E1262"/>
    <mergeCell ref="F1261:H1261"/>
    <mergeCell ref="L1261:L1262"/>
    <mergeCell ref="M1261:O1261"/>
    <mergeCell ref="N1256:O1256"/>
    <mergeCell ref="B1257:B1258"/>
    <mergeCell ref="C1257:C1258"/>
    <mergeCell ref="D1257:D1258"/>
    <mergeCell ref="E1257:E1258"/>
    <mergeCell ref="F1257:F1258"/>
    <mergeCell ref="G1257:G1258"/>
    <mergeCell ref="J1257:K1257"/>
    <mergeCell ref="N1257:O1257"/>
    <mergeCell ref="J1258:K1258"/>
    <mergeCell ref="N1258:O1258"/>
    <mergeCell ref="B1256:D1256"/>
    <mergeCell ref="E1256:G1256"/>
    <mergeCell ref="H1256:H1258"/>
    <mergeCell ref="J1256:K1256"/>
    <mergeCell ref="L1256:L1258"/>
    <mergeCell ref="C1274:D1274"/>
    <mergeCell ref="B1275:B1278"/>
    <mergeCell ref="C1275:D1275"/>
    <mergeCell ref="C1276:D1276"/>
    <mergeCell ref="C1277:D1277"/>
    <mergeCell ref="C1278:D1278"/>
    <mergeCell ref="C1269:D1269"/>
    <mergeCell ref="B1270:B1273"/>
    <mergeCell ref="C1270:D1270"/>
    <mergeCell ref="C1271:D1271"/>
    <mergeCell ref="C1272:D1272"/>
    <mergeCell ref="C1273:D1273"/>
    <mergeCell ref="C1263:D1263"/>
    <mergeCell ref="B1264:B1268"/>
    <mergeCell ref="C1264:D1264"/>
    <mergeCell ref="C1265:D1265"/>
    <mergeCell ref="C1266:D1266"/>
    <mergeCell ref="C1267:D1267"/>
    <mergeCell ref="C1268:D1268"/>
    <mergeCell ref="C1288:D1288"/>
    <mergeCell ref="B1289:D1289"/>
    <mergeCell ref="B1290:B1292"/>
    <mergeCell ref="C1290:D1290"/>
    <mergeCell ref="C1291:D1291"/>
    <mergeCell ref="C1292:D1292"/>
    <mergeCell ref="C1283:D1283"/>
    <mergeCell ref="B1284:B1287"/>
    <mergeCell ref="C1284:D1284"/>
    <mergeCell ref="C1285:D1285"/>
    <mergeCell ref="C1286:D1286"/>
    <mergeCell ref="C1287:D1287"/>
    <mergeCell ref="C1279:D1279"/>
    <mergeCell ref="B1280:B1282"/>
    <mergeCell ref="C1280:D1280"/>
    <mergeCell ref="C1281:D1281"/>
    <mergeCell ref="C1282:D1282"/>
    <mergeCell ref="C1304:E1304"/>
    <mergeCell ref="H1304:K1304"/>
    <mergeCell ref="M1304:O1304"/>
    <mergeCell ref="B1305:D1305"/>
    <mergeCell ref="E1305:G1305"/>
    <mergeCell ref="H1305:K1305"/>
    <mergeCell ref="L1305:O1305"/>
    <mergeCell ref="J1294:K1294"/>
    <mergeCell ref="L1294:M1294"/>
    <mergeCell ref="N1294:O1294"/>
    <mergeCell ref="B1302:C1302"/>
    <mergeCell ref="C1303:E1303"/>
    <mergeCell ref="H1303:O1303"/>
    <mergeCell ref="B1293:D1293"/>
    <mergeCell ref="B1294:C1294"/>
    <mergeCell ref="D1294:E1294"/>
    <mergeCell ref="F1294:G1294"/>
    <mergeCell ref="H1294:I1294"/>
    <mergeCell ref="N1308:O1308"/>
    <mergeCell ref="B1309:B1310"/>
    <mergeCell ref="C1309:C1310"/>
    <mergeCell ref="D1309:D1310"/>
    <mergeCell ref="E1309:E1310"/>
    <mergeCell ref="F1309:F1310"/>
    <mergeCell ref="G1309:G1310"/>
    <mergeCell ref="J1309:K1309"/>
    <mergeCell ref="N1309:O1309"/>
    <mergeCell ref="J1310:K1310"/>
    <mergeCell ref="N1310:O1310"/>
    <mergeCell ref="B1308:D1308"/>
    <mergeCell ref="E1308:G1308"/>
    <mergeCell ref="H1308:H1310"/>
    <mergeCell ref="J1308:K1308"/>
    <mergeCell ref="L1308:L1310"/>
    <mergeCell ref="G1306:G1307"/>
    <mergeCell ref="H1306:I1306"/>
    <mergeCell ref="J1306:K1306"/>
    <mergeCell ref="L1306:M1306"/>
    <mergeCell ref="N1306:O1306"/>
    <mergeCell ref="H1307:I1307"/>
    <mergeCell ref="J1307:K1307"/>
    <mergeCell ref="L1307:M1307"/>
    <mergeCell ref="N1307:O1307"/>
    <mergeCell ref="B1306:B1307"/>
    <mergeCell ref="C1306:C1307"/>
    <mergeCell ref="D1306:D1307"/>
    <mergeCell ref="E1306:E1307"/>
    <mergeCell ref="F1306:F1307"/>
    <mergeCell ref="C1321:D1321"/>
    <mergeCell ref="B1322:B1325"/>
    <mergeCell ref="C1322:D1322"/>
    <mergeCell ref="C1323:D1323"/>
    <mergeCell ref="C1324:D1324"/>
    <mergeCell ref="C1325:D1325"/>
    <mergeCell ref="C1315:D1315"/>
    <mergeCell ref="B1316:B1320"/>
    <mergeCell ref="C1316:D1316"/>
    <mergeCell ref="C1317:D1317"/>
    <mergeCell ref="C1318:D1318"/>
    <mergeCell ref="C1319:D1319"/>
    <mergeCell ref="C1320:D1320"/>
    <mergeCell ref="B1311:C1311"/>
    <mergeCell ref="E1311:F1311"/>
    <mergeCell ref="H1311:I1311"/>
    <mergeCell ref="N1311:O1311"/>
    <mergeCell ref="B1312:B1314"/>
    <mergeCell ref="C1312:D1314"/>
    <mergeCell ref="E1312:H1312"/>
    <mergeCell ref="I1312:K1314"/>
    <mergeCell ref="L1312:O1312"/>
    <mergeCell ref="E1313:E1314"/>
    <mergeCell ref="F1313:H1313"/>
    <mergeCell ref="L1313:L1314"/>
    <mergeCell ref="M1313:O1313"/>
    <mergeCell ref="C1335:D1335"/>
    <mergeCell ref="B1336:B1339"/>
    <mergeCell ref="C1336:D1336"/>
    <mergeCell ref="C1337:D1337"/>
    <mergeCell ref="C1338:D1338"/>
    <mergeCell ref="C1339:D1339"/>
    <mergeCell ref="C1331:D1331"/>
    <mergeCell ref="B1332:B1334"/>
    <mergeCell ref="C1332:D1332"/>
    <mergeCell ref="C1333:D1333"/>
    <mergeCell ref="C1334:D1334"/>
    <mergeCell ref="C1326:D1326"/>
    <mergeCell ref="B1327:B1330"/>
    <mergeCell ref="C1327:D1327"/>
    <mergeCell ref="C1328:D1328"/>
    <mergeCell ref="C1329:D1329"/>
    <mergeCell ref="C1330:D1330"/>
    <mergeCell ref="J1346:K1346"/>
    <mergeCell ref="L1346:M1346"/>
    <mergeCell ref="N1346:O1346"/>
    <mergeCell ref="B1354:C1354"/>
    <mergeCell ref="C1355:E1355"/>
    <mergeCell ref="H1355:O1355"/>
    <mergeCell ref="B1345:D1345"/>
    <mergeCell ref="B1346:C1346"/>
    <mergeCell ref="D1346:E1346"/>
    <mergeCell ref="F1346:G1346"/>
    <mergeCell ref="H1346:I1346"/>
    <mergeCell ref="C1340:D1340"/>
    <mergeCell ref="B1341:D1341"/>
    <mergeCell ref="B1342:B1344"/>
    <mergeCell ref="C1342:D1342"/>
    <mergeCell ref="C1343:D1343"/>
    <mergeCell ref="C1344:D1344"/>
    <mergeCell ref="G1358:G1359"/>
    <mergeCell ref="H1358:I1358"/>
    <mergeCell ref="J1358:K1358"/>
    <mergeCell ref="L1358:M1358"/>
    <mergeCell ref="N1358:O1358"/>
    <mergeCell ref="H1359:I1359"/>
    <mergeCell ref="J1359:K1359"/>
    <mergeCell ref="L1359:M1359"/>
    <mergeCell ref="N1359:O1359"/>
    <mergeCell ref="B1358:B1359"/>
    <mergeCell ref="C1358:C1359"/>
    <mergeCell ref="D1358:D1359"/>
    <mergeCell ref="E1358:E1359"/>
    <mergeCell ref="F1358:F1359"/>
    <mergeCell ref="C1356:E1356"/>
    <mergeCell ref="H1356:K1356"/>
    <mergeCell ref="M1356:O1356"/>
    <mergeCell ref="B1357:D1357"/>
    <mergeCell ref="E1357:G1357"/>
    <mergeCell ref="H1357:K1357"/>
    <mergeCell ref="L1357:O1357"/>
    <mergeCell ref="B1363:C1363"/>
    <mergeCell ref="E1363:F1363"/>
    <mergeCell ref="H1363:I1363"/>
    <mergeCell ref="N1363:O1363"/>
    <mergeCell ref="B1364:B1366"/>
    <mergeCell ref="C1364:D1366"/>
    <mergeCell ref="E1364:H1364"/>
    <mergeCell ref="I1364:K1366"/>
    <mergeCell ref="L1364:O1364"/>
    <mergeCell ref="E1365:E1366"/>
    <mergeCell ref="F1365:H1365"/>
    <mergeCell ref="L1365:L1366"/>
    <mergeCell ref="M1365:O1365"/>
    <mergeCell ref="N1360:O1360"/>
    <mergeCell ref="B1361:B1362"/>
    <mergeCell ref="C1361:C1362"/>
    <mergeCell ref="D1361:D1362"/>
    <mergeCell ref="E1361:E1362"/>
    <mergeCell ref="F1361:F1362"/>
    <mergeCell ref="G1361:G1362"/>
    <mergeCell ref="J1361:K1361"/>
    <mergeCell ref="N1361:O1361"/>
    <mergeCell ref="J1362:K1362"/>
    <mergeCell ref="N1362:O1362"/>
    <mergeCell ref="B1360:D1360"/>
    <mergeCell ref="E1360:G1360"/>
    <mergeCell ref="H1360:H1362"/>
    <mergeCell ref="J1360:K1360"/>
    <mergeCell ref="L1360:L1362"/>
    <mergeCell ref="C1378:D1378"/>
    <mergeCell ref="B1379:B1382"/>
    <mergeCell ref="C1379:D1379"/>
    <mergeCell ref="C1380:D1380"/>
    <mergeCell ref="C1381:D1381"/>
    <mergeCell ref="C1382:D1382"/>
    <mergeCell ref="C1373:D1373"/>
    <mergeCell ref="B1374:B1377"/>
    <mergeCell ref="C1374:D1374"/>
    <mergeCell ref="C1375:D1375"/>
    <mergeCell ref="C1376:D1376"/>
    <mergeCell ref="C1377:D1377"/>
    <mergeCell ref="C1367:D1367"/>
    <mergeCell ref="B1368:B1372"/>
    <mergeCell ref="C1368:D1368"/>
    <mergeCell ref="C1369:D1369"/>
    <mergeCell ref="C1370:D1370"/>
    <mergeCell ref="C1371:D1371"/>
    <mergeCell ref="C1372:D1372"/>
    <mergeCell ref="C1392:D1392"/>
    <mergeCell ref="B1393:D1393"/>
    <mergeCell ref="B1394:B1396"/>
    <mergeCell ref="C1394:D1394"/>
    <mergeCell ref="C1395:D1395"/>
    <mergeCell ref="C1396:D1396"/>
    <mergeCell ref="C1387:D1387"/>
    <mergeCell ref="B1388:B1391"/>
    <mergeCell ref="C1388:D1388"/>
    <mergeCell ref="C1389:D1389"/>
    <mergeCell ref="C1390:D1390"/>
    <mergeCell ref="C1391:D1391"/>
    <mergeCell ref="C1383:D1383"/>
    <mergeCell ref="B1384:B1386"/>
    <mergeCell ref="C1384:D1384"/>
    <mergeCell ref="C1385:D1385"/>
    <mergeCell ref="C1386:D1386"/>
    <mergeCell ref="C1408:E1408"/>
    <mergeCell ref="H1408:K1408"/>
    <mergeCell ref="M1408:O1408"/>
    <mergeCell ref="B1409:D1409"/>
    <mergeCell ref="E1409:G1409"/>
    <mergeCell ref="H1409:K1409"/>
    <mergeCell ref="L1409:O1409"/>
    <mergeCell ref="J1398:K1398"/>
    <mergeCell ref="L1398:M1398"/>
    <mergeCell ref="N1398:O1398"/>
    <mergeCell ref="B1406:C1406"/>
    <mergeCell ref="C1407:E1407"/>
    <mergeCell ref="H1407:O1407"/>
    <mergeCell ref="B1397:D1397"/>
    <mergeCell ref="B1398:C1398"/>
    <mergeCell ref="D1398:E1398"/>
    <mergeCell ref="F1398:G1398"/>
    <mergeCell ref="H1398:I1398"/>
    <mergeCell ref="N1412:O1412"/>
    <mergeCell ref="B1413:B1414"/>
    <mergeCell ref="C1413:C1414"/>
    <mergeCell ref="D1413:D1414"/>
    <mergeCell ref="E1413:E1414"/>
    <mergeCell ref="F1413:F1414"/>
    <mergeCell ref="G1413:G1414"/>
    <mergeCell ref="J1413:K1413"/>
    <mergeCell ref="N1413:O1413"/>
    <mergeCell ref="J1414:K1414"/>
    <mergeCell ref="N1414:O1414"/>
    <mergeCell ref="B1412:D1412"/>
    <mergeCell ref="E1412:G1412"/>
    <mergeCell ref="H1412:H1414"/>
    <mergeCell ref="J1412:K1412"/>
    <mergeCell ref="L1412:L1414"/>
    <mergeCell ref="G1410:G1411"/>
    <mergeCell ref="H1410:I1410"/>
    <mergeCell ref="J1410:K1410"/>
    <mergeCell ref="L1410:M1410"/>
    <mergeCell ref="N1410:O1410"/>
    <mergeCell ref="H1411:I1411"/>
    <mergeCell ref="J1411:K1411"/>
    <mergeCell ref="L1411:M1411"/>
    <mergeCell ref="N1411:O1411"/>
    <mergeCell ref="B1410:B1411"/>
    <mergeCell ref="C1410:C1411"/>
    <mergeCell ref="D1410:D1411"/>
    <mergeCell ref="E1410:E1411"/>
    <mergeCell ref="F1410:F1411"/>
    <mergeCell ref="C1425:D1425"/>
    <mergeCell ref="B1426:B1429"/>
    <mergeCell ref="C1426:D1426"/>
    <mergeCell ref="C1427:D1427"/>
    <mergeCell ref="C1428:D1428"/>
    <mergeCell ref="C1429:D1429"/>
    <mergeCell ref="C1419:D1419"/>
    <mergeCell ref="B1420:B1424"/>
    <mergeCell ref="C1420:D1420"/>
    <mergeCell ref="C1421:D1421"/>
    <mergeCell ref="C1422:D1422"/>
    <mergeCell ref="C1423:D1423"/>
    <mergeCell ref="C1424:D1424"/>
    <mergeCell ref="B1415:C1415"/>
    <mergeCell ref="E1415:F1415"/>
    <mergeCell ref="H1415:I1415"/>
    <mergeCell ref="N1415:O1415"/>
    <mergeCell ref="B1416:B1418"/>
    <mergeCell ref="C1416:D1418"/>
    <mergeCell ref="E1416:H1416"/>
    <mergeCell ref="I1416:K1418"/>
    <mergeCell ref="L1416:O1416"/>
    <mergeCell ref="E1417:E1418"/>
    <mergeCell ref="F1417:H1417"/>
    <mergeCell ref="L1417:L1418"/>
    <mergeCell ref="M1417:O1417"/>
    <mergeCell ref="C1439:D1439"/>
    <mergeCell ref="B1440:B1443"/>
    <mergeCell ref="C1440:D1440"/>
    <mergeCell ref="C1441:D1441"/>
    <mergeCell ref="C1442:D1442"/>
    <mergeCell ref="C1443:D1443"/>
    <mergeCell ref="C1435:D1435"/>
    <mergeCell ref="B1436:B1438"/>
    <mergeCell ref="C1436:D1436"/>
    <mergeCell ref="C1437:D1437"/>
    <mergeCell ref="C1438:D1438"/>
    <mergeCell ref="C1430:D1430"/>
    <mergeCell ref="B1431:B1434"/>
    <mergeCell ref="C1431:D1431"/>
    <mergeCell ref="C1432:D1432"/>
    <mergeCell ref="C1433:D1433"/>
    <mergeCell ref="C1434:D1434"/>
    <mergeCell ref="J1450:K1450"/>
    <mergeCell ref="L1450:M1450"/>
    <mergeCell ref="N1450:O1450"/>
    <mergeCell ref="B1458:C1458"/>
    <mergeCell ref="C1459:E1459"/>
    <mergeCell ref="H1459:O1459"/>
    <mergeCell ref="B1449:D1449"/>
    <mergeCell ref="B1450:C1450"/>
    <mergeCell ref="D1450:E1450"/>
    <mergeCell ref="F1450:G1450"/>
    <mergeCell ref="H1450:I1450"/>
    <mergeCell ref="C1444:D1444"/>
    <mergeCell ref="B1445:D1445"/>
    <mergeCell ref="B1446:B1448"/>
    <mergeCell ref="C1446:D1446"/>
    <mergeCell ref="C1447:D1447"/>
    <mergeCell ref="C1448:D1448"/>
    <mergeCell ref="G1462:G1463"/>
    <mergeCell ref="H1462:I1462"/>
    <mergeCell ref="J1462:K1462"/>
    <mergeCell ref="L1462:M1462"/>
    <mergeCell ref="N1462:O1462"/>
    <mergeCell ref="H1463:I1463"/>
    <mergeCell ref="J1463:K1463"/>
    <mergeCell ref="L1463:M1463"/>
    <mergeCell ref="N1463:O1463"/>
    <mergeCell ref="B1462:B1463"/>
    <mergeCell ref="C1462:C1463"/>
    <mergeCell ref="D1462:D1463"/>
    <mergeCell ref="E1462:E1463"/>
    <mergeCell ref="F1462:F1463"/>
    <mergeCell ref="C1460:E1460"/>
    <mergeCell ref="H1460:K1460"/>
    <mergeCell ref="M1460:O1460"/>
    <mergeCell ref="B1461:D1461"/>
    <mergeCell ref="E1461:G1461"/>
    <mergeCell ref="H1461:K1461"/>
    <mergeCell ref="L1461:O1461"/>
    <mergeCell ref="B1467:C1467"/>
    <mergeCell ref="E1467:F1467"/>
    <mergeCell ref="H1467:I1467"/>
    <mergeCell ref="N1467:O1467"/>
    <mergeCell ref="B1468:B1470"/>
    <mergeCell ref="C1468:D1470"/>
    <mergeCell ref="E1468:H1468"/>
    <mergeCell ref="I1468:K1470"/>
    <mergeCell ref="L1468:O1468"/>
    <mergeCell ref="E1469:E1470"/>
    <mergeCell ref="F1469:H1469"/>
    <mergeCell ref="L1469:L1470"/>
    <mergeCell ref="M1469:O1469"/>
    <mergeCell ref="N1464:O1464"/>
    <mergeCell ref="B1465:B1466"/>
    <mergeCell ref="C1465:C1466"/>
    <mergeCell ref="D1465:D1466"/>
    <mergeCell ref="E1465:E1466"/>
    <mergeCell ref="F1465:F1466"/>
    <mergeCell ref="G1465:G1466"/>
    <mergeCell ref="J1465:K1465"/>
    <mergeCell ref="N1465:O1465"/>
    <mergeCell ref="J1466:K1466"/>
    <mergeCell ref="N1466:O1466"/>
    <mergeCell ref="B1464:D1464"/>
    <mergeCell ref="E1464:G1464"/>
    <mergeCell ref="H1464:H1466"/>
    <mergeCell ref="J1464:K1464"/>
    <mergeCell ref="L1464:L1466"/>
    <mergeCell ref="C1482:D1482"/>
    <mergeCell ref="B1483:B1486"/>
    <mergeCell ref="C1483:D1483"/>
    <mergeCell ref="C1484:D1484"/>
    <mergeCell ref="C1485:D1485"/>
    <mergeCell ref="C1486:D1486"/>
    <mergeCell ref="C1477:D1477"/>
    <mergeCell ref="B1478:B1481"/>
    <mergeCell ref="C1478:D1478"/>
    <mergeCell ref="C1479:D1479"/>
    <mergeCell ref="C1480:D1480"/>
    <mergeCell ref="C1481:D1481"/>
    <mergeCell ref="C1471:D1471"/>
    <mergeCell ref="B1472:B1476"/>
    <mergeCell ref="C1472:D1472"/>
    <mergeCell ref="C1473:D1473"/>
    <mergeCell ref="C1474:D1474"/>
    <mergeCell ref="C1475:D1475"/>
    <mergeCell ref="C1476:D1476"/>
    <mergeCell ref="C1496:D1496"/>
    <mergeCell ref="B1497:D1497"/>
    <mergeCell ref="B1498:B1500"/>
    <mergeCell ref="C1498:D1498"/>
    <mergeCell ref="C1499:D1499"/>
    <mergeCell ref="C1500:D1500"/>
    <mergeCell ref="C1491:D1491"/>
    <mergeCell ref="B1492:B1495"/>
    <mergeCell ref="C1492:D1492"/>
    <mergeCell ref="C1493:D1493"/>
    <mergeCell ref="C1494:D1494"/>
    <mergeCell ref="C1495:D1495"/>
    <mergeCell ref="C1487:D1487"/>
    <mergeCell ref="B1488:B1490"/>
    <mergeCell ref="C1488:D1488"/>
    <mergeCell ref="C1489:D1489"/>
    <mergeCell ref="C1490:D1490"/>
    <mergeCell ref="C1512:E1512"/>
    <mergeCell ref="H1512:K1512"/>
    <mergeCell ref="M1512:O1512"/>
    <mergeCell ref="B1513:D1513"/>
    <mergeCell ref="E1513:G1513"/>
    <mergeCell ref="H1513:K1513"/>
    <mergeCell ref="L1513:O1513"/>
    <mergeCell ref="J1502:K1502"/>
    <mergeCell ref="L1502:M1502"/>
    <mergeCell ref="N1502:O1502"/>
    <mergeCell ref="B1510:C1510"/>
    <mergeCell ref="C1511:E1511"/>
    <mergeCell ref="H1511:O1511"/>
    <mergeCell ref="B1501:D1501"/>
    <mergeCell ref="B1502:C1502"/>
    <mergeCell ref="D1502:E1502"/>
    <mergeCell ref="F1502:G1502"/>
    <mergeCell ref="H1502:I1502"/>
    <mergeCell ref="N1516:O1516"/>
    <mergeCell ref="B1517:B1518"/>
    <mergeCell ref="C1517:C1518"/>
    <mergeCell ref="D1517:D1518"/>
    <mergeCell ref="E1517:E1518"/>
    <mergeCell ref="F1517:F1518"/>
    <mergeCell ref="G1517:G1518"/>
    <mergeCell ref="J1517:K1517"/>
    <mergeCell ref="N1517:O1517"/>
    <mergeCell ref="J1518:K1518"/>
    <mergeCell ref="N1518:O1518"/>
    <mergeCell ref="B1516:D1516"/>
    <mergeCell ref="E1516:G1516"/>
    <mergeCell ref="H1516:H1518"/>
    <mergeCell ref="J1516:K1516"/>
    <mergeCell ref="L1516:L1518"/>
    <mergeCell ref="G1514:G1515"/>
    <mergeCell ref="H1514:I1514"/>
    <mergeCell ref="J1514:K1514"/>
    <mergeCell ref="L1514:M1514"/>
    <mergeCell ref="N1514:O1514"/>
    <mergeCell ref="H1515:I1515"/>
    <mergeCell ref="J1515:K1515"/>
    <mergeCell ref="L1515:M1515"/>
    <mergeCell ref="N1515:O1515"/>
    <mergeCell ref="B1514:B1515"/>
    <mergeCell ref="C1514:C1515"/>
    <mergeCell ref="D1514:D1515"/>
    <mergeCell ref="E1514:E1515"/>
    <mergeCell ref="F1514:F1515"/>
    <mergeCell ref="C1529:D1529"/>
    <mergeCell ref="B1530:B1533"/>
    <mergeCell ref="C1530:D1530"/>
    <mergeCell ref="C1531:D1531"/>
    <mergeCell ref="C1532:D1532"/>
    <mergeCell ref="C1533:D1533"/>
    <mergeCell ref="C1523:D1523"/>
    <mergeCell ref="B1524:B1528"/>
    <mergeCell ref="C1524:D1524"/>
    <mergeCell ref="C1525:D1525"/>
    <mergeCell ref="C1526:D1526"/>
    <mergeCell ref="C1527:D1527"/>
    <mergeCell ref="C1528:D1528"/>
    <mergeCell ref="B1519:C1519"/>
    <mergeCell ref="E1519:F1519"/>
    <mergeCell ref="H1519:I1519"/>
    <mergeCell ref="N1519:O1519"/>
    <mergeCell ref="B1520:B1522"/>
    <mergeCell ref="C1520:D1522"/>
    <mergeCell ref="E1520:H1520"/>
    <mergeCell ref="I1520:K1522"/>
    <mergeCell ref="L1520:O1520"/>
    <mergeCell ref="E1521:E1522"/>
    <mergeCell ref="F1521:H1521"/>
    <mergeCell ref="L1521:L1522"/>
    <mergeCell ref="M1521:O1521"/>
    <mergeCell ref="C1543:D1543"/>
    <mergeCell ref="B1544:B1547"/>
    <mergeCell ref="C1544:D1544"/>
    <mergeCell ref="C1545:D1545"/>
    <mergeCell ref="C1546:D1546"/>
    <mergeCell ref="C1547:D1547"/>
    <mergeCell ref="C1539:D1539"/>
    <mergeCell ref="B1540:B1542"/>
    <mergeCell ref="C1540:D1540"/>
    <mergeCell ref="C1541:D1541"/>
    <mergeCell ref="C1542:D1542"/>
    <mergeCell ref="C1534:D1534"/>
    <mergeCell ref="B1535:B1538"/>
    <mergeCell ref="C1535:D1535"/>
    <mergeCell ref="C1536:D1536"/>
    <mergeCell ref="C1537:D1537"/>
    <mergeCell ref="C1538:D1538"/>
    <mergeCell ref="J1554:K1554"/>
    <mergeCell ref="L1554:M1554"/>
    <mergeCell ref="N1554:O1554"/>
    <mergeCell ref="B1562:C1562"/>
    <mergeCell ref="C1563:E1563"/>
    <mergeCell ref="H1563:O1563"/>
    <mergeCell ref="B1553:D1553"/>
    <mergeCell ref="B1554:C1554"/>
    <mergeCell ref="D1554:E1554"/>
    <mergeCell ref="F1554:G1554"/>
    <mergeCell ref="H1554:I1554"/>
    <mergeCell ref="C1548:D1548"/>
    <mergeCell ref="B1549:D1549"/>
    <mergeCell ref="B1550:B1552"/>
    <mergeCell ref="C1550:D1550"/>
    <mergeCell ref="C1551:D1551"/>
    <mergeCell ref="C1552:D1552"/>
    <mergeCell ref="G1566:G1567"/>
    <mergeCell ref="H1566:I1566"/>
    <mergeCell ref="J1566:K1566"/>
    <mergeCell ref="L1566:M1566"/>
    <mergeCell ref="N1566:O1566"/>
    <mergeCell ref="H1567:I1567"/>
    <mergeCell ref="J1567:K1567"/>
    <mergeCell ref="L1567:M1567"/>
    <mergeCell ref="N1567:O1567"/>
    <mergeCell ref="B1566:B1567"/>
    <mergeCell ref="C1566:C1567"/>
    <mergeCell ref="D1566:D1567"/>
    <mergeCell ref="E1566:E1567"/>
    <mergeCell ref="F1566:F1567"/>
    <mergeCell ref="C1564:E1564"/>
    <mergeCell ref="H1564:K1564"/>
    <mergeCell ref="M1564:O1564"/>
    <mergeCell ref="B1565:D1565"/>
    <mergeCell ref="E1565:G1565"/>
    <mergeCell ref="H1565:K1565"/>
    <mergeCell ref="L1565:O1565"/>
    <mergeCell ref="B1571:C1571"/>
    <mergeCell ref="E1571:F1571"/>
    <mergeCell ref="H1571:I1571"/>
    <mergeCell ref="N1571:O1571"/>
    <mergeCell ref="B1572:B1574"/>
    <mergeCell ref="C1572:D1574"/>
    <mergeCell ref="E1572:H1572"/>
    <mergeCell ref="I1572:K1574"/>
    <mergeCell ref="L1572:O1572"/>
    <mergeCell ref="E1573:E1574"/>
    <mergeCell ref="F1573:H1573"/>
    <mergeCell ref="L1573:L1574"/>
    <mergeCell ref="M1573:O1573"/>
    <mergeCell ref="N1568:O1568"/>
    <mergeCell ref="B1569:B1570"/>
    <mergeCell ref="C1569:C1570"/>
    <mergeCell ref="D1569:D1570"/>
    <mergeCell ref="E1569:E1570"/>
    <mergeCell ref="F1569:F1570"/>
    <mergeCell ref="G1569:G1570"/>
    <mergeCell ref="J1569:K1569"/>
    <mergeCell ref="N1569:O1569"/>
    <mergeCell ref="J1570:K1570"/>
    <mergeCell ref="N1570:O1570"/>
    <mergeCell ref="B1568:D1568"/>
    <mergeCell ref="E1568:G1568"/>
    <mergeCell ref="H1568:H1570"/>
    <mergeCell ref="J1568:K1568"/>
    <mergeCell ref="L1568:L1570"/>
    <mergeCell ref="C1586:D1586"/>
    <mergeCell ref="B1587:B1590"/>
    <mergeCell ref="C1587:D1587"/>
    <mergeCell ref="C1588:D1588"/>
    <mergeCell ref="C1589:D1589"/>
    <mergeCell ref="C1590:D1590"/>
    <mergeCell ref="C1581:D1581"/>
    <mergeCell ref="B1582:B1585"/>
    <mergeCell ref="C1582:D1582"/>
    <mergeCell ref="C1583:D1583"/>
    <mergeCell ref="C1584:D1584"/>
    <mergeCell ref="C1585:D1585"/>
    <mergeCell ref="C1575:D1575"/>
    <mergeCell ref="B1576:B1580"/>
    <mergeCell ref="C1576:D1576"/>
    <mergeCell ref="C1577:D1577"/>
    <mergeCell ref="C1578:D1578"/>
    <mergeCell ref="C1579:D1579"/>
    <mergeCell ref="C1580:D1580"/>
    <mergeCell ref="C1600:D1600"/>
    <mergeCell ref="B1601:D1601"/>
    <mergeCell ref="B1602:B1604"/>
    <mergeCell ref="C1602:D1602"/>
    <mergeCell ref="C1603:D1603"/>
    <mergeCell ref="C1604:D1604"/>
    <mergeCell ref="C1595:D1595"/>
    <mergeCell ref="B1596:B1599"/>
    <mergeCell ref="C1596:D1596"/>
    <mergeCell ref="C1597:D1597"/>
    <mergeCell ref="C1598:D1598"/>
    <mergeCell ref="C1599:D1599"/>
    <mergeCell ref="C1591:D1591"/>
    <mergeCell ref="B1592:B1594"/>
    <mergeCell ref="C1592:D1592"/>
    <mergeCell ref="C1593:D1593"/>
    <mergeCell ref="C1594:D1594"/>
    <mergeCell ref="C1616:E1616"/>
    <mergeCell ref="H1616:K1616"/>
    <mergeCell ref="M1616:O1616"/>
    <mergeCell ref="B1617:D1617"/>
    <mergeCell ref="E1617:G1617"/>
    <mergeCell ref="H1617:K1617"/>
    <mergeCell ref="L1617:O1617"/>
    <mergeCell ref="J1606:K1606"/>
    <mergeCell ref="L1606:M1606"/>
    <mergeCell ref="N1606:O1606"/>
    <mergeCell ref="B1614:C1614"/>
    <mergeCell ref="C1615:E1615"/>
    <mergeCell ref="H1615:O1615"/>
    <mergeCell ref="B1605:D1605"/>
    <mergeCell ref="B1606:C1606"/>
    <mergeCell ref="D1606:E1606"/>
    <mergeCell ref="F1606:G1606"/>
    <mergeCell ref="H1606:I1606"/>
    <mergeCell ref="N1620:O1620"/>
    <mergeCell ref="B1621:B1622"/>
    <mergeCell ref="C1621:C1622"/>
    <mergeCell ref="D1621:D1622"/>
    <mergeCell ref="E1621:E1622"/>
    <mergeCell ref="F1621:F1622"/>
    <mergeCell ref="G1621:G1622"/>
    <mergeCell ref="J1621:K1621"/>
    <mergeCell ref="N1621:O1621"/>
    <mergeCell ref="J1622:K1622"/>
    <mergeCell ref="N1622:O1622"/>
    <mergeCell ref="B1620:D1620"/>
    <mergeCell ref="E1620:G1620"/>
    <mergeCell ref="H1620:H1622"/>
    <mergeCell ref="J1620:K1620"/>
    <mergeCell ref="L1620:L1622"/>
    <mergeCell ref="G1618:G1619"/>
    <mergeCell ref="H1618:I1618"/>
    <mergeCell ref="J1618:K1618"/>
    <mergeCell ref="L1618:M1618"/>
    <mergeCell ref="N1618:O1618"/>
    <mergeCell ref="H1619:I1619"/>
    <mergeCell ref="J1619:K1619"/>
    <mergeCell ref="L1619:M1619"/>
    <mergeCell ref="N1619:O1619"/>
    <mergeCell ref="B1618:B1619"/>
    <mergeCell ref="C1618:C1619"/>
    <mergeCell ref="D1618:D1619"/>
    <mergeCell ref="E1618:E1619"/>
    <mergeCell ref="F1618:F1619"/>
    <mergeCell ref="C1633:D1633"/>
    <mergeCell ref="B1634:B1637"/>
    <mergeCell ref="C1634:D1634"/>
    <mergeCell ref="C1635:D1635"/>
    <mergeCell ref="C1636:D1636"/>
    <mergeCell ref="C1637:D1637"/>
    <mergeCell ref="C1627:D1627"/>
    <mergeCell ref="B1628:B1632"/>
    <mergeCell ref="C1628:D1628"/>
    <mergeCell ref="C1629:D1629"/>
    <mergeCell ref="C1630:D1630"/>
    <mergeCell ref="C1631:D1631"/>
    <mergeCell ref="C1632:D1632"/>
    <mergeCell ref="B1623:C1623"/>
    <mergeCell ref="E1623:F1623"/>
    <mergeCell ref="H1623:I1623"/>
    <mergeCell ref="N1623:O1623"/>
    <mergeCell ref="B1624:B1626"/>
    <mergeCell ref="C1624:D1626"/>
    <mergeCell ref="E1624:H1624"/>
    <mergeCell ref="I1624:K1626"/>
    <mergeCell ref="L1624:O1624"/>
    <mergeCell ref="E1625:E1626"/>
    <mergeCell ref="F1625:H1625"/>
    <mergeCell ref="L1625:L1626"/>
    <mergeCell ref="M1625:O1625"/>
    <mergeCell ref="C1647:D1647"/>
    <mergeCell ref="B1648:B1651"/>
    <mergeCell ref="C1648:D1648"/>
    <mergeCell ref="C1649:D1649"/>
    <mergeCell ref="C1650:D1650"/>
    <mergeCell ref="C1651:D1651"/>
    <mergeCell ref="C1643:D1643"/>
    <mergeCell ref="B1644:B1646"/>
    <mergeCell ref="C1644:D1644"/>
    <mergeCell ref="C1645:D1645"/>
    <mergeCell ref="C1646:D1646"/>
    <mergeCell ref="C1638:D1638"/>
    <mergeCell ref="B1639:B1642"/>
    <mergeCell ref="C1639:D1639"/>
    <mergeCell ref="C1640:D1640"/>
    <mergeCell ref="C1641:D1641"/>
    <mergeCell ref="C1642:D1642"/>
    <mergeCell ref="J1658:K1658"/>
    <mergeCell ref="L1658:M1658"/>
    <mergeCell ref="N1658:O1658"/>
    <mergeCell ref="B1665:C1665"/>
    <mergeCell ref="C1666:E1666"/>
    <mergeCell ref="H1666:O1666"/>
    <mergeCell ref="B1657:D1657"/>
    <mergeCell ref="B1658:C1658"/>
    <mergeCell ref="D1658:E1658"/>
    <mergeCell ref="F1658:G1658"/>
    <mergeCell ref="H1658:I1658"/>
    <mergeCell ref="C1652:D1652"/>
    <mergeCell ref="B1653:D1653"/>
    <mergeCell ref="B1654:B1656"/>
    <mergeCell ref="C1654:D1654"/>
    <mergeCell ref="C1655:D1655"/>
    <mergeCell ref="C1656:D1656"/>
    <mergeCell ref="G1669:G1670"/>
    <mergeCell ref="H1669:I1669"/>
    <mergeCell ref="J1669:K1669"/>
    <mergeCell ref="L1669:M1669"/>
    <mergeCell ref="N1669:O1669"/>
    <mergeCell ref="H1670:I1670"/>
    <mergeCell ref="J1670:K1670"/>
    <mergeCell ref="L1670:M1670"/>
    <mergeCell ref="N1670:O1670"/>
    <mergeCell ref="B1669:B1670"/>
    <mergeCell ref="C1669:C1670"/>
    <mergeCell ref="D1669:D1670"/>
    <mergeCell ref="E1669:E1670"/>
    <mergeCell ref="F1669:F1670"/>
    <mergeCell ref="C1667:E1667"/>
    <mergeCell ref="H1667:K1667"/>
    <mergeCell ref="M1667:O1667"/>
    <mergeCell ref="B1668:D1668"/>
    <mergeCell ref="E1668:G1668"/>
    <mergeCell ref="H1668:K1668"/>
    <mergeCell ref="L1668:O1668"/>
    <mergeCell ref="B1674:C1674"/>
    <mergeCell ref="E1674:F1674"/>
    <mergeCell ref="H1674:I1674"/>
    <mergeCell ref="N1674:O1674"/>
    <mergeCell ref="B1675:B1677"/>
    <mergeCell ref="C1675:D1677"/>
    <mergeCell ref="E1675:H1675"/>
    <mergeCell ref="I1675:K1677"/>
    <mergeCell ref="L1675:O1675"/>
    <mergeCell ref="E1676:E1677"/>
    <mergeCell ref="F1676:H1676"/>
    <mergeCell ref="L1676:L1677"/>
    <mergeCell ref="M1676:O1676"/>
    <mergeCell ref="N1671:O1671"/>
    <mergeCell ref="B1672:B1673"/>
    <mergeCell ref="C1672:C1673"/>
    <mergeCell ref="D1672:D1673"/>
    <mergeCell ref="E1672:E1673"/>
    <mergeCell ref="F1672:F1673"/>
    <mergeCell ref="G1672:G1673"/>
    <mergeCell ref="J1672:K1672"/>
    <mergeCell ref="N1672:O1672"/>
    <mergeCell ref="J1673:K1673"/>
    <mergeCell ref="N1673:O1673"/>
    <mergeCell ref="B1671:D1671"/>
    <mergeCell ref="E1671:G1671"/>
    <mergeCell ref="H1671:H1673"/>
    <mergeCell ref="J1671:K1671"/>
    <mergeCell ref="L1671:L1673"/>
    <mergeCell ref="C1689:D1689"/>
    <mergeCell ref="B1690:B1693"/>
    <mergeCell ref="C1690:D1690"/>
    <mergeCell ref="C1691:D1691"/>
    <mergeCell ref="C1692:D1692"/>
    <mergeCell ref="C1693:D1693"/>
    <mergeCell ref="C1684:D1684"/>
    <mergeCell ref="B1685:B1688"/>
    <mergeCell ref="C1685:D1685"/>
    <mergeCell ref="C1686:D1686"/>
    <mergeCell ref="C1687:D1687"/>
    <mergeCell ref="C1688:D1688"/>
    <mergeCell ref="C1678:D1678"/>
    <mergeCell ref="B1679:B1683"/>
    <mergeCell ref="C1679:D1679"/>
    <mergeCell ref="C1680:D1680"/>
    <mergeCell ref="C1681:D1681"/>
    <mergeCell ref="C1682:D1682"/>
    <mergeCell ref="C1683:D1683"/>
    <mergeCell ref="C1703:D1703"/>
    <mergeCell ref="B1704:D1704"/>
    <mergeCell ref="B1705:B1707"/>
    <mergeCell ref="C1705:D1705"/>
    <mergeCell ref="C1706:D1706"/>
    <mergeCell ref="C1707:D1707"/>
    <mergeCell ref="C1698:D1698"/>
    <mergeCell ref="B1699:B1702"/>
    <mergeCell ref="C1699:D1699"/>
    <mergeCell ref="C1700:D1700"/>
    <mergeCell ref="C1701:D1701"/>
    <mergeCell ref="C1702:D1702"/>
    <mergeCell ref="C1694:D1694"/>
    <mergeCell ref="B1695:B1697"/>
    <mergeCell ref="C1695:D1695"/>
    <mergeCell ref="C1696:D1696"/>
    <mergeCell ref="C1697:D1697"/>
    <mergeCell ref="C1719:E1719"/>
    <mergeCell ref="H1719:K1719"/>
    <mergeCell ref="M1719:O1719"/>
    <mergeCell ref="B1720:D1720"/>
    <mergeCell ref="E1720:G1720"/>
    <mergeCell ref="H1720:K1720"/>
    <mergeCell ref="L1720:O1720"/>
    <mergeCell ref="J1709:K1709"/>
    <mergeCell ref="L1709:M1709"/>
    <mergeCell ref="N1709:O1709"/>
    <mergeCell ref="B1717:C1717"/>
    <mergeCell ref="C1718:E1718"/>
    <mergeCell ref="H1718:O1718"/>
    <mergeCell ref="B1708:D1708"/>
    <mergeCell ref="B1709:C1709"/>
    <mergeCell ref="D1709:E1709"/>
    <mergeCell ref="F1709:G1709"/>
    <mergeCell ref="H1709:I1709"/>
    <mergeCell ref="N1723:O1723"/>
    <mergeCell ref="B1724:B1725"/>
    <mergeCell ref="C1724:C1725"/>
    <mergeCell ref="D1724:D1725"/>
    <mergeCell ref="E1724:E1725"/>
    <mergeCell ref="F1724:F1725"/>
    <mergeCell ref="G1724:G1725"/>
    <mergeCell ref="J1724:K1724"/>
    <mergeCell ref="N1724:O1724"/>
    <mergeCell ref="J1725:K1725"/>
    <mergeCell ref="N1725:O1725"/>
    <mergeCell ref="B1723:D1723"/>
    <mergeCell ref="E1723:G1723"/>
    <mergeCell ref="H1723:H1725"/>
    <mergeCell ref="J1723:K1723"/>
    <mergeCell ref="L1723:L1725"/>
    <mergeCell ref="G1721:G1722"/>
    <mergeCell ref="H1721:I1721"/>
    <mergeCell ref="J1721:K1721"/>
    <mergeCell ref="L1721:M1721"/>
    <mergeCell ref="N1721:O1721"/>
    <mergeCell ref="H1722:I1722"/>
    <mergeCell ref="J1722:K1722"/>
    <mergeCell ref="L1722:M1722"/>
    <mergeCell ref="N1722:O1722"/>
    <mergeCell ref="B1721:B1722"/>
    <mergeCell ref="C1721:C1722"/>
    <mergeCell ref="D1721:D1722"/>
    <mergeCell ref="E1721:E1722"/>
    <mergeCell ref="F1721:F1722"/>
    <mergeCell ref="C1736:D1736"/>
    <mergeCell ref="B1737:B1740"/>
    <mergeCell ref="C1737:D1737"/>
    <mergeCell ref="C1738:D1738"/>
    <mergeCell ref="C1739:D1739"/>
    <mergeCell ref="C1740:D1740"/>
    <mergeCell ref="C1730:D1730"/>
    <mergeCell ref="B1731:B1735"/>
    <mergeCell ref="C1731:D1731"/>
    <mergeCell ref="C1732:D1732"/>
    <mergeCell ref="C1733:D1733"/>
    <mergeCell ref="C1734:D1734"/>
    <mergeCell ref="C1735:D1735"/>
    <mergeCell ref="B1726:C1726"/>
    <mergeCell ref="E1726:F1726"/>
    <mergeCell ref="H1726:I1726"/>
    <mergeCell ref="N1726:O1726"/>
    <mergeCell ref="B1727:B1729"/>
    <mergeCell ref="C1727:D1729"/>
    <mergeCell ref="E1727:H1727"/>
    <mergeCell ref="I1727:K1729"/>
    <mergeCell ref="L1727:O1727"/>
    <mergeCell ref="E1728:E1729"/>
    <mergeCell ref="F1728:H1728"/>
    <mergeCell ref="L1728:L1729"/>
    <mergeCell ref="M1728:O1728"/>
    <mergeCell ref="C1750:D1750"/>
    <mergeCell ref="B1751:B1754"/>
    <mergeCell ref="C1751:D1751"/>
    <mergeCell ref="C1752:D1752"/>
    <mergeCell ref="C1753:D1753"/>
    <mergeCell ref="C1754:D1754"/>
    <mergeCell ref="C1746:D1746"/>
    <mergeCell ref="B1747:B1749"/>
    <mergeCell ref="C1747:D1747"/>
    <mergeCell ref="C1748:D1748"/>
    <mergeCell ref="C1749:D1749"/>
    <mergeCell ref="C1741:D1741"/>
    <mergeCell ref="B1742:B1745"/>
    <mergeCell ref="C1742:D1742"/>
    <mergeCell ref="C1743:D1743"/>
    <mergeCell ref="C1744:D1744"/>
    <mergeCell ref="C1745:D1745"/>
    <mergeCell ref="J1761:K1761"/>
    <mergeCell ref="L1761:M1761"/>
    <mergeCell ref="N1761:O1761"/>
    <mergeCell ref="B1769:C1769"/>
    <mergeCell ref="C1770:E1770"/>
    <mergeCell ref="H1770:O1770"/>
    <mergeCell ref="B1760:D1760"/>
    <mergeCell ref="B1761:C1761"/>
    <mergeCell ref="D1761:E1761"/>
    <mergeCell ref="F1761:G1761"/>
    <mergeCell ref="H1761:I1761"/>
    <mergeCell ref="C1755:D1755"/>
    <mergeCell ref="B1756:D1756"/>
    <mergeCell ref="B1757:B1759"/>
    <mergeCell ref="C1757:D1757"/>
    <mergeCell ref="C1758:D1758"/>
    <mergeCell ref="C1759:D1759"/>
    <mergeCell ref="G1773:G1774"/>
    <mergeCell ref="H1773:I1773"/>
    <mergeCell ref="J1773:K1773"/>
    <mergeCell ref="L1773:M1773"/>
    <mergeCell ref="N1773:O1773"/>
    <mergeCell ref="H1774:I1774"/>
    <mergeCell ref="J1774:K1774"/>
    <mergeCell ref="L1774:M1774"/>
    <mergeCell ref="N1774:O1774"/>
    <mergeCell ref="B1773:B1774"/>
    <mergeCell ref="C1773:C1774"/>
    <mergeCell ref="D1773:D1774"/>
    <mergeCell ref="E1773:E1774"/>
    <mergeCell ref="F1773:F1774"/>
    <mergeCell ref="C1771:E1771"/>
    <mergeCell ref="H1771:K1771"/>
    <mergeCell ref="M1771:O1771"/>
    <mergeCell ref="B1772:D1772"/>
    <mergeCell ref="E1772:G1772"/>
    <mergeCell ref="H1772:K1772"/>
    <mergeCell ref="L1772:O1772"/>
    <mergeCell ref="B1778:C1778"/>
    <mergeCell ref="E1778:F1778"/>
    <mergeCell ref="H1778:I1778"/>
    <mergeCell ref="N1778:O1778"/>
    <mergeCell ref="B1779:B1781"/>
    <mergeCell ref="C1779:D1781"/>
    <mergeCell ref="E1779:H1779"/>
    <mergeCell ref="I1779:K1781"/>
    <mergeCell ref="L1779:O1779"/>
    <mergeCell ref="E1780:E1781"/>
    <mergeCell ref="F1780:H1780"/>
    <mergeCell ref="L1780:L1781"/>
    <mergeCell ref="M1780:O1780"/>
    <mergeCell ref="N1775:O1775"/>
    <mergeCell ref="B1776:B1777"/>
    <mergeCell ref="C1776:C1777"/>
    <mergeCell ref="D1776:D1777"/>
    <mergeCell ref="E1776:E1777"/>
    <mergeCell ref="F1776:F1777"/>
    <mergeCell ref="G1776:G1777"/>
    <mergeCell ref="J1776:K1776"/>
    <mergeCell ref="N1776:O1776"/>
    <mergeCell ref="J1777:K1777"/>
    <mergeCell ref="N1777:O1777"/>
    <mergeCell ref="B1775:D1775"/>
    <mergeCell ref="E1775:G1775"/>
    <mergeCell ref="H1775:H1777"/>
    <mergeCell ref="J1775:K1775"/>
    <mergeCell ref="L1775:L1777"/>
    <mergeCell ref="C1793:D1793"/>
    <mergeCell ref="B1794:B1797"/>
    <mergeCell ref="C1794:D1794"/>
    <mergeCell ref="C1795:D1795"/>
    <mergeCell ref="C1796:D1796"/>
    <mergeCell ref="C1797:D1797"/>
    <mergeCell ref="C1788:D1788"/>
    <mergeCell ref="B1789:B1792"/>
    <mergeCell ref="C1789:D1789"/>
    <mergeCell ref="C1790:D1790"/>
    <mergeCell ref="C1791:D1791"/>
    <mergeCell ref="C1792:D1792"/>
    <mergeCell ref="C1782:D1782"/>
    <mergeCell ref="B1783:B1787"/>
    <mergeCell ref="C1783:D1783"/>
    <mergeCell ref="C1784:D1784"/>
    <mergeCell ref="C1785:D1785"/>
    <mergeCell ref="C1786:D1786"/>
    <mergeCell ref="C1787:D1787"/>
    <mergeCell ref="C1807:D1807"/>
    <mergeCell ref="B1808:D1808"/>
    <mergeCell ref="B1809:B1811"/>
    <mergeCell ref="C1809:D1809"/>
    <mergeCell ref="C1810:D1810"/>
    <mergeCell ref="C1811:D1811"/>
    <mergeCell ref="C1802:D1802"/>
    <mergeCell ref="B1803:B1806"/>
    <mergeCell ref="C1803:D1803"/>
    <mergeCell ref="C1804:D1804"/>
    <mergeCell ref="C1805:D1805"/>
    <mergeCell ref="C1806:D1806"/>
    <mergeCell ref="C1798:D1798"/>
    <mergeCell ref="B1799:B1801"/>
    <mergeCell ref="C1799:D1799"/>
    <mergeCell ref="C1800:D1800"/>
    <mergeCell ref="C1801:D1801"/>
    <mergeCell ref="C1823:E1823"/>
    <mergeCell ref="H1823:K1823"/>
    <mergeCell ref="M1823:O1823"/>
    <mergeCell ref="B1824:D1824"/>
    <mergeCell ref="E1824:G1824"/>
    <mergeCell ref="H1824:K1824"/>
    <mergeCell ref="L1824:O1824"/>
    <mergeCell ref="J1813:K1813"/>
    <mergeCell ref="L1813:M1813"/>
    <mergeCell ref="N1813:O1813"/>
    <mergeCell ref="B1821:C1821"/>
    <mergeCell ref="C1822:E1822"/>
    <mergeCell ref="H1822:O1822"/>
    <mergeCell ref="B1812:D1812"/>
    <mergeCell ref="B1813:C1813"/>
    <mergeCell ref="D1813:E1813"/>
    <mergeCell ref="F1813:G1813"/>
    <mergeCell ref="H1813:I1813"/>
    <mergeCell ref="N1827:O1827"/>
    <mergeCell ref="B1828:B1829"/>
    <mergeCell ref="C1828:C1829"/>
    <mergeCell ref="D1828:D1829"/>
    <mergeCell ref="E1828:E1829"/>
    <mergeCell ref="F1828:F1829"/>
    <mergeCell ref="G1828:G1829"/>
    <mergeCell ref="J1828:K1828"/>
    <mergeCell ref="N1828:O1828"/>
    <mergeCell ref="J1829:K1829"/>
    <mergeCell ref="N1829:O1829"/>
    <mergeCell ref="B1827:D1827"/>
    <mergeCell ref="E1827:G1827"/>
    <mergeCell ref="H1827:H1829"/>
    <mergeCell ref="J1827:K1827"/>
    <mergeCell ref="L1827:L1829"/>
    <mergeCell ref="G1825:G1826"/>
    <mergeCell ref="H1825:I1825"/>
    <mergeCell ref="J1825:K1825"/>
    <mergeCell ref="L1825:M1825"/>
    <mergeCell ref="N1825:O1825"/>
    <mergeCell ref="H1826:I1826"/>
    <mergeCell ref="J1826:K1826"/>
    <mergeCell ref="L1826:M1826"/>
    <mergeCell ref="N1826:O1826"/>
    <mergeCell ref="B1825:B1826"/>
    <mergeCell ref="C1825:C1826"/>
    <mergeCell ref="D1825:D1826"/>
    <mergeCell ref="E1825:E1826"/>
    <mergeCell ref="F1825:F1826"/>
    <mergeCell ref="C1840:D1840"/>
    <mergeCell ref="B1841:B1844"/>
    <mergeCell ref="C1841:D1841"/>
    <mergeCell ref="C1842:D1842"/>
    <mergeCell ref="C1843:D1843"/>
    <mergeCell ref="C1844:D1844"/>
    <mergeCell ref="C1834:D1834"/>
    <mergeCell ref="B1835:B1839"/>
    <mergeCell ref="C1835:D1835"/>
    <mergeCell ref="C1836:D1836"/>
    <mergeCell ref="C1837:D1837"/>
    <mergeCell ref="C1838:D1838"/>
    <mergeCell ref="C1839:D1839"/>
    <mergeCell ref="B1830:C1830"/>
    <mergeCell ref="E1830:F1830"/>
    <mergeCell ref="H1830:I1830"/>
    <mergeCell ref="N1830:O1830"/>
    <mergeCell ref="B1831:B1833"/>
    <mergeCell ref="C1831:D1833"/>
    <mergeCell ref="E1831:H1831"/>
    <mergeCell ref="I1831:K1833"/>
    <mergeCell ref="L1831:O1831"/>
    <mergeCell ref="E1832:E1833"/>
    <mergeCell ref="F1832:H1832"/>
    <mergeCell ref="L1832:L1833"/>
    <mergeCell ref="M1832:O1832"/>
    <mergeCell ref="C1854:D1854"/>
    <mergeCell ref="B1855:B1858"/>
    <mergeCell ref="C1855:D1855"/>
    <mergeCell ref="C1856:D1856"/>
    <mergeCell ref="C1857:D1857"/>
    <mergeCell ref="C1858:D1858"/>
    <mergeCell ref="C1850:D1850"/>
    <mergeCell ref="B1851:B1853"/>
    <mergeCell ref="C1851:D1851"/>
    <mergeCell ref="C1852:D1852"/>
    <mergeCell ref="C1853:D1853"/>
    <mergeCell ref="C1845:D1845"/>
    <mergeCell ref="B1846:B1849"/>
    <mergeCell ref="C1846:D1846"/>
    <mergeCell ref="C1847:D1847"/>
    <mergeCell ref="C1848:D1848"/>
    <mergeCell ref="C1849:D1849"/>
    <mergeCell ref="J1865:K1865"/>
    <mergeCell ref="L1865:M1865"/>
    <mergeCell ref="N1865:O1865"/>
    <mergeCell ref="B1873:C1873"/>
    <mergeCell ref="C1874:E1874"/>
    <mergeCell ref="H1874:O1874"/>
    <mergeCell ref="B1864:D1864"/>
    <mergeCell ref="B1865:C1865"/>
    <mergeCell ref="D1865:E1865"/>
    <mergeCell ref="F1865:G1865"/>
    <mergeCell ref="H1865:I1865"/>
    <mergeCell ref="C1859:D1859"/>
    <mergeCell ref="B1860:D1860"/>
    <mergeCell ref="B1861:B1863"/>
    <mergeCell ref="C1861:D1861"/>
    <mergeCell ref="C1862:D1862"/>
    <mergeCell ref="C1863:D1863"/>
    <mergeCell ref="G1877:G1878"/>
    <mergeCell ref="H1877:I1877"/>
    <mergeCell ref="J1877:K1877"/>
    <mergeCell ref="L1877:M1877"/>
    <mergeCell ref="N1877:O1877"/>
    <mergeCell ref="H1878:I1878"/>
    <mergeCell ref="J1878:K1878"/>
    <mergeCell ref="L1878:M1878"/>
    <mergeCell ref="N1878:O1878"/>
    <mergeCell ref="B1877:B1878"/>
    <mergeCell ref="C1877:C1878"/>
    <mergeCell ref="D1877:D1878"/>
    <mergeCell ref="E1877:E1878"/>
    <mergeCell ref="F1877:F1878"/>
    <mergeCell ref="C1875:E1875"/>
    <mergeCell ref="H1875:K1875"/>
    <mergeCell ref="M1875:O1875"/>
    <mergeCell ref="B1876:D1876"/>
    <mergeCell ref="E1876:G1876"/>
    <mergeCell ref="H1876:K1876"/>
    <mergeCell ref="L1876:O1876"/>
    <mergeCell ref="B1882:C1882"/>
    <mergeCell ref="E1882:F1882"/>
    <mergeCell ref="H1882:I1882"/>
    <mergeCell ref="N1882:O1882"/>
    <mergeCell ref="B1883:B1885"/>
    <mergeCell ref="C1883:D1885"/>
    <mergeCell ref="E1883:H1883"/>
    <mergeCell ref="I1883:K1885"/>
    <mergeCell ref="L1883:O1883"/>
    <mergeCell ref="E1884:E1885"/>
    <mergeCell ref="F1884:H1884"/>
    <mergeCell ref="L1884:L1885"/>
    <mergeCell ref="M1884:O1884"/>
    <mergeCell ref="N1879:O1879"/>
    <mergeCell ref="B1880:B1881"/>
    <mergeCell ref="C1880:C1881"/>
    <mergeCell ref="D1880:D1881"/>
    <mergeCell ref="E1880:E1881"/>
    <mergeCell ref="F1880:F1881"/>
    <mergeCell ref="G1880:G1881"/>
    <mergeCell ref="J1880:K1880"/>
    <mergeCell ref="N1880:O1880"/>
    <mergeCell ref="J1881:K1881"/>
    <mergeCell ref="N1881:O1881"/>
    <mergeCell ref="B1879:D1879"/>
    <mergeCell ref="E1879:G1879"/>
    <mergeCell ref="H1879:H1881"/>
    <mergeCell ref="J1879:K1879"/>
    <mergeCell ref="L1879:L1881"/>
    <mergeCell ref="C1897:D1897"/>
    <mergeCell ref="B1898:B1901"/>
    <mergeCell ref="C1898:D1898"/>
    <mergeCell ref="C1899:D1899"/>
    <mergeCell ref="C1900:D1900"/>
    <mergeCell ref="C1901:D1901"/>
    <mergeCell ref="C1892:D1892"/>
    <mergeCell ref="B1893:B1896"/>
    <mergeCell ref="C1893:D1893"/>
    <mergeCell ref="C1894:D1894"/>
    <mergeCell ref="C1895:D1895"/>
    <mergeCell ref="C1896:D1896"/>
    <mergeCell ref="C1886:D1886"/>
    <mergeCell ref="B1887:B1891"/>
    <mergeCell ref="C1887:D1887"/>
    <mergeCell ref="C1888:D1888"/>
    <mergeCell ref="C1889:D1889"/>
    <mergeCell ref="C1890:D1890"/>
    <mergeCell ref="C1891:D1891"/>
    <mergeCell ref="C1911:D1911"/>
    <mergeCell ref="B1912:D1912"/>
    <mergeCell ref="B1913:B1915"/>
    <mergeCell ref="C1913:D1913"/>
    <mergeCell ref="C1914:D1914"/>
    <mergeCell ref="C1915:D1915"/>
    <mergeCell ref="C1906:D1906"/>
    <mergeCell ref="B1907:B1910"/>
    <mergeCell ref="C1907:D1907"/>
    <mergeCell ref="C1908:D1908"/>
    <mergeCell ref="C1909:D1909"/>
    <mergeCell ref="C1910:D1910"/>
    <mergeCell ref="C1902:D1902"/>
    <mergeCell ref="B1903:B1905"/>
    <mergeCell ref="C1903:D1903"/>
    <mergeCell ref="C1904:D1904"/>
    <mergeCell ref="C1905:D1905"/>
    <mergeCell ref="C1927:E1927"/>
    <mergeCell ref="H1927:K1927"/>
    <mergeCell ref="M1927:O1927"/>
    <mergeCell ref="B1928:D1928"/>
    <mergeCell ref="E1928:G1928"/>
    <mergeCell ref="H1928:K1928"/>
    <mergeCell ref="L1928:O1928"/>
    <mergeCell ref="J1917:K1917"/>
    <mergeCell ref="L1917:M1917"/>
    <mergeCell ref="N1917:O1917"/>
    <mergeCell ref="B1925:C1925"/>
    <mergeCell ref="C1926:E1926"/>
    <mergeCell ref="H1926:O1926"/>
    <mergeCell ref="B1916:D1916"/>
    <mergeCell ref="B1917:C1917"/>
    <mergeCell ref="D1917:E1917"/>
    <mergeCell ref="F1917:G1917"/>
    <mergeCell ref="H1917:I1917"/>
    <mergeCell ref="N1931:O1931"/>
    <mergeCell ref="B1932:B1933"/>
    <mergeCell ref="C1932:C1933"/>
    <mergeCell ref="D1932:D1933"/>
    <mergeCell ref="E1932:E1933"/>
    <mergeCell ref="F1932:F1933"/>
    <mergeCell ref="G1932:G1933"/>
    <mergeCell ref="J1932:K1932"/>
    <mergeCell ref="N1932:O1932"/>
    <mergeCell ref="J1933:K1933"/>
    <mergeCell ref="N1933:O1933"/>
    <mergeCell ref="B1931:D1931"/>
    <mergeCell ref="E1931:G1931"/>
    <mergeCell ref="H1931:H1933"/>
    <mergeCell ref="J1931:K1931"/>
    <mergeCell ref="L1931:L1933"/>
    <mergeCell ref="G1929:G1930"/>
    <mergeCell ref="H1929:I1929"/>
    <mergeCell ref="J1929:K1929"/>
    <mergeCell ref="L1929:M1929"/>
    <mergeCell ref="N1929:O1929"/>
    <mergeCell ref="H1930:I1930"/>
    <mergeCell ref="J1930:K1930"/>
    <mergeCell ref="L1930:M1930"/>
    <mergeCell ref="N1930:O1930"/>
    <mergeCell ref="B1929:B1930"/>
    <mergeCell ref="C1929:C1930"/>
    <mergeCell ref="D1929:D1930"/>
    <mergeCell ref="E1929:E1930"/>
    <mergeCell ref="F1929:F1930"/>
    <mergeCell ref="C1944:D1944"/>
    <mergeCell ref="B1945:B1948"/>
    <mergeCell ref="C1945:D1945"/>
    <mergeCell ref="C1946:D1946"/>
    <mergeCell ref="C1947:D1947"/>
    <mergeCell ref="C1948:D1948"/>
    <mergeCell ref="C1938:D1938"/>
    <mergeCell ref="B1939:B1943"/>
    <mergeCell ref="C1939:D1939"/>
    <mergeCell ref="C1940:D1940"/>
    <mergeCell ref="C1941:D1941"/>
    <mergeCell ref="C1942:D1942"/>
    <mergeCell ref="C1943:D1943"/>
    <mergeCell ref="B1934:C1934"/>
    <mergeCell ref="E1934:F1934"/>
    <mergeCell ref="H1934:I1934"/>
    <mergeCell ref="N1934:O1934"/>
    <mergeCell ref="B1935:B1937"/>
    <mergeCell ref="C1935:D1937"/>
    <mergeCell ref="E1935:H1935"/>
    <mergeCell ref="I1935:K1937"/>
    <mergeCell ref="L1935:O1935"/>
    <mergeCell ref="E1936:E1937"/>
    <mergeCell ref="F1936:H1936"/>
    <mergeCell ref="L1936:L1937"/>
    <mergeCell ref="M1936:O1936"/>
    <mergeCell ref="C1958:D1958"/>
    <mergeCell ref="B1959:B1962"/>
    <mergeCell ref="C1959:D1959"/>
    <mergeCell ref="C1960:D1960"/>
    <mergeCell ref="C1961:D1961"/>
    <mergeCell ref="C1962:D1962"/>
    <mergeCell ref="C1954:D1954"/>
    <mergeCell ref="B1955:B1957"/>
    <mergeCell ref="C1955:D1955"/>
    <mergeCell ref="C1956:D1956"/>
    <mergeCell ref="C1957:D1957"/>
    <mergeCell ref="C1949:D1949"/>
    <mergeCell ref="B1950:B1953"/>
    <mergeCell ref="C1950:D1950"/>
    <mergeCell ref="C1951:D1951"/>
    <mergeCell ref="C1952:D1952"/>
    <mergeCell ref="C1953:D1953"/>
    <mergeCell ref="J1969:K1969"/>
    <mergeCell ref="L1969:M1969"/>
    <mergeCell ref="N1969:O1969"/>
    <mergeCell ref="B1977:C1977"/>
    <mergeCell ref="C1978:E1978"/>
    <mergeCell ref="H1978:O1978"/>
    <mergeCell ref="B1968:D1968"/>
    <mergeCell ref="B1969:C1969"/>
    <mergeCell ref="D1969:E1969"/>
    <mergeCell ref="F1969:G1969"/>
    <mergeCell ref="H1969:I1969"/>
    <mergeCell ref="C1963:D1963"/>
    <mergeCell ref="B1964:D1964"/>
    <mergeCell ref="B1965:B1967"/>
    <mergeCell ref="C1965:D1965"/>
    <mergeCell ref="C1966:D1966"/>
    <mergeCell ref="C1967:D1967"/>
    <mergeCell ref="G1981:G1982"/>
    <mergeCell ref="H1981:I1981"/>
    <mergeCell ref="J1981:K1981"/>
    <mergeCell ref="L1981:M1981"/>
    <mergeCell ref="N1981:O1981"/>
    <mergeCell ref="H1982:I1982"/>
    <mergeCell ref="J1982:K1982"/>
    <mergeCell ref="L1982:M1982"/>
    <mergeCell ref="N1982:O1982"/>
    <mergeCell ref="B1981:B1982"/>
    <mergeCell ref="C1981:C1982"/>
    <mergeCell ref="D1981:D1982"/>
    <mergeCell ref="E1981:E1982"/>
    <mergeCell ref="F1981:F1982"/>
    <mergeCell ref="C1979:E1979"/>
    <mergeCell ref="H1979:K1979"/>
    <mergeCell ref="M1979:O1979"/>
    <mergeCell ref="B1980:D1980"/>
    <mergeCell ref="E1980:G1980"/>
    <mergeCell ref="H1980:K1980"/>
    <mergeCell ref="L1980:O1980"/>
    <mergeCell ref="B1986:C1986"/>
    <mergeCell ref="E1986:F1986"/>
    <mergeCell ref="H1986:I1986"/>
    <mergeCell ref="N1986:O1986"/>
    <mergeCell ref="B1987:B1989"/>
    <mergeCell ref="C1987:D1989"/>
    <mergeCell ref="E1987:H1987"/>
    <mergeCell ref="I1987:K1989"/>
    <mergeCell ref="L1987:O1987"/>
    <mergeCell ref="E1988:E1989"/>
    <mergeCell ref="F1988:H1988"/>
    <mergeCell ref="L1988:L1989"/>
    <mergeCell ref="M1988:O1988"/>
    <mergeCell ref="N1983:O1983"/>
    <mergeCell ref="B1984:B1985"/>
    <mergeCell ref="C1984:C1985"/>
    <mergeCell ref="D1984:D1985"/>
    <mergeCell ref="E1984:E1985"/>
    <mergeCell ref="F1984:F1985"/>
    <mergeCell ref="G1984:G1985"/>
    <mergeCell ref="J1984:K1984"/>
    <mergeCell ref="N1984:O1984"/>
    <mergeCell ref="J1985:K1985"/>
    <mergeCell ref="N1985:O1985"/>
    <mergeCell ref="B1983:D1983"/>
    <mergeCell ref="E1983:G1983"/>
    <mergeCell ref="H1983:H1985"/>
    <mergeCell ref="J1983:K1983"/>
    <mergeCell ref="L1983:L1985"/>
    <mergeCell ref="C2001:D2001"/>
    <mergeCell ref="B2002:B2005"/>
    <mergeCell ref="C2002:D2002"/>
    <mergeCell ref="C2003:D2003"/>
    <mergeCell ref="C2004:D2004"/>
    <mergeCell ref="C2005:D2005"/>
    <mergeCell ref="C1996:D1996"/>
    <mergeCell ref="B1997:B2000"/>
    <mergeCell ref="C1997:D1997"/>
    <mergeCell ref="C1998:D1998"/>
    <mergeCell ref="C1999:D1999"/>
    <mergeCell ref="C2000:D2000"/>
    <mergeCell ref="C1990:D1990"/>
    <mergeCell ref="B1991:B1995"/>
    <mergeCell ref="C1991:D1991"/>
    <mergeCell ref="C1992:D1992"/>
    <mergeCell ref="C1993:D1993"/>
    <mergeCell ref="C1994:D1994"/>
    <mergeCell ref="C1995:D1995"/>
    <mergeCell ref="C2015:D2015"/>
    <mergeCell ref="B2016:D2016"/>
    <mergeCell ref="B2017:B2019"/>
    <mergeCell ref="C2017:D2017"/>
    <mergeCell ref="C2018:D2018"/>
    <mergeCell ref="C2019:D2019"/>
    <mergeCell ref="C2010:D2010"/>
    <mergeCell ref="B2011:B2014"/>
    <mergeCell ref="C2011:D2011"/>
    <mergeCell ref="C2012:D2012"/>
    <mergeCell ref="C2013:D2013"/>
    <mergeCell ref="C2014:D2014"/>
    <mergeCell ref="C2006:D2006"/>
    <mergeCell ref="B2007:B2009"/>
    <mergeCell ref="C2007:D2007"/>
    <mergeCell ref="C2008:D2008"/>
    <mergeCell ref="C2009:D2009"/>
    <mergeCell ref="C2031:E2031"/>
    <mergeCell ref="H2031:K2031"/>
    <mergeCell ref="M2031:O2031"/>
    <mergeCell ref="B2032:D2032"/>
    <mergeCell ref="E2032:G2032"/>
    <mergeCell ref="H2032:K2032"/>
    <mergeCell ref="L2032:O2032"/>
    <mergeCell ref="J2021:K2021"/>
    <mergeCell ref="L2021:M2021"/>
    <mergeCell ref="N2021:O2021"/>
    <mergeCell ref="B2029:C2029"/>
    <mergeCell ref="C2030:E2030"/>
    <mergeCell ref="H2030:O2030"/>
    <mergeCell ref="B2020:D2020"/>
    <mergeCell ref="B2021:C2021"/>
    <mergeCell ref="D2021:E2021"/>
    <mergeCell ref="F2021:G2021"/>
    <mergeCell ref="H2021:I2021"/>
    <mergeCell ref="N2035:O2035"/>
    <mergeCell ref="B2036:B2037"/>
    <mergeCell ref="C2036:C2037"/>
    <mergeCell ref="D2036:D2037"/>
    <mergeCell ref="E2036:E2037"/>
    <mergeCell ref="F2036:F2037"/>
    <mergeCell ref="G2036:G2037"/>
    <mergeCell ref="J2036:K2036"/>
    <mergeCell ref="N2036:O2036"/>
    <mergeCell ref="J2037:K2037"/>
    <mergeCell ref="N2037:O2037"/>
    <mergeCell ref="B2035:D2035"/>
    <mergeCell ref="E2035:G2035"/>
    <mergeCell ref="H2035:H2037"/>
    <mergeCell ref="J2035:K2035"/>
    <mergeCell ref="L2035:L2037"/>
    <mergeCell ref="G2033:G2034"/>
    <mergeCell ref="H2033:I2033"/>
    <mergeCell ref="J2033:K2033"/>
    <mergeCell ref="L2033:M2033"/>
    <mergeCell ref="N2033:O2033"/>
    <mergeCell ref="H2034:I2034"/>
    <mergeCell ref="J2034:K2034"/>
    <mergeCell ref="L2034:M2034"/>
    <mergeCell ref="N2034:O2034"/>
    <mergeCell ref="B2033:B2034"/>
    <mergeCell ref="C2033:C2034"/>
    <mergeCell ref="D2033:D2034"/>
    <mergeCell ref="E2033:E2034"/>
    <mergeCell ref="F2033:F2034"/>
    <mergeCell ref="C2048:D2048"/>
    <mergeCell ref="B2049:B2052"/>
    <mergeCell ref="C2049:D2049"/>
    <mergeCell ref="C2050:D2050"/>
    <mergeCell ref="C2051:D2051"/>
    <mergeCell ref="C2052:D2052"/>
    <mergeCell ref="C2042:D2042"/>
    <mergeCell ref="B2043:B2047"/>
    <mergeCell ref="C2043:D2043"/>
    <mergeCell ref="C2044:D2044"/>
    <mergeCell ref="C2045:D2045"/>
    <mergeCell ref="C2046:D2046"/>
    <mergeCell ref="C2047:D2047"/>
    <mergeCell ref="B2038:C2038"/>
    <mergeCell ref="E2038:F2038"/>
    <mergeCell ref="H2038:I2038"/>
    <mergeCell ref="N2038:O2038"/>
    <mergeCell ref="B2039:B2041"/>
    <mergeCell ref="C2039:D2041"/>
    <mergeCell ref="E2039:H2039"/>
    <mergeCell ref="I2039:K2041"/>
    <mergeCell ref="L2039:O2039"/>
    <mergeCell ref="E2040:E2041"/>
    <mergeCell ref="F2040:H2040"/>
    <mergeCell ref="L2040:L2041"/>
    <mergeCell ref="M2040:O2040"/>
    <mergeCell ref="C2062:D2062"/>
    <mergeCell ref="B2063:B2066"/>
    <mergeCell ref="C2063:D2063"/>
    <mergeCell ref="C2064:D2064"/>
    <mergeCell ref="C2065:D2065"/>
    <mergeCell ref="C2066:D2066"/>
    <mergeCell ref="C2058:D2058"/>
    <mergeCell ref="B2059:B2061"/>
    <mergeCell ref="C2059:D2059"/>
    <mergeCell ref="C2060:D2060"/>
    <mergeCell ref="C2061:D2061"/>
    <mergeCell ref="C2053:D2053"/>
    <mergeCell ref="B2054:B2057"/>
    <mergeCell ref="C2054:D2054"/>
    <mergeCell ref="C2055:D2055"/>
    <mergeCell ref="C2056:D2056"/>
    <mergeCell ref="C2057:D2057"/>
    <mergeCell ref="J2073:K2073"/>
    <mergeCell ref="L2073:M2073"/>
    <mergeCell ref="N2073:O2073"/>
    <mergeCell ref="B2081:C2081"/>
    <mergeCell ref="C2082:E2082"/>
    <mergeCell ref="H2082:O2082"/>
    <mergeCell ref="B2072:D2072"/>
    <mergeCell ref="B2073:C2073"/>
    <mergeCell ref="D2073:E2073"/>
    <mergeCell ref="F2073:G2073"/>
    <mergeCell ref="H2073:I2073"/>
    <mergeCell ref="C2067:D2067"/>
    <mergeCell ref="B2068:D2068"/>
    <mergeCell ref="B2069:B2071"/>
    <mergeCell ref="C2069:D2069"/>
    <mergeCell ref="C2070:D2070"/>
    <mergeCell ref="C2071:D2071"/>
    <mergeCell ref="G2085:G2086"/>
    <mergeCell ref="H2085:I2085"/>
    <mergeCell ref="J2085:K2085"/>
    <mergeCell ref="L2085:M2085"/>
    <mergeCell ref="N2085:O2085"/>
    <mergeCell ref="H2086:I2086"/>
    <mergeCell ref="J2086:K2086"/>
    <mergeCell ref="L2086:M2086"/>
    <mergeCell ref="N2086:O2086"/>
    <mergeCell ref="B2085:B2086"/>
    <mergeCell ref="C2085:C2086"/>
    <mergeCell ref="D2085:D2086"/>
    <mergeCell ref="E2085:E2086"/>
    <mergeCell ref="F2085:F2086"/>
    <mergeCell ref="C2083:E2083"/>
    <mergeCell ref="H2083:K2083"/>
    <mergeCell ref="M2083:O2083"/>
    <mergeCell ref="B2084:D2084"/>
    <mergeCell ref="E2084:G2084"/>
    <mergeCell ref="H2084:K2084"/>
    <mergeCell ref="L2084:O2084"/>
    <mergeCell ref="B2090:C2090"/>
    <mergeCell ref="E2090:F2090"/>
    <mergeCell ref="H2090:I2090"/>
    <mergeCell ref="N2090:O2090"/>
    <mergeCell ref="B2091:B2093"/>
    <mergeCell ref="C2091:D2093"/>
    <mergeCell ref="E2091:H2091"/>
    <mergeCell ref="I2091:K2093"/>
    <mergeCell ref="L2091:O2091"/>
    <mergeCell ref="E2092:E2093"/>
    <mergeCell ref="F2092:H2092"/>
    <mergeCell ref="L2092:L2093"/>
    <mergeCell ref="M2092:O2092"/>
    <mergeCell ref="N2087:O2087"/>
    <mergeCell ref="B2088:B2089"/>
    <mergeCell ref="C2088:C2089"/>
    <mergeCell ref="D2088:D2089"/>
    <mergeCell ref="E2088:E2089"/>
    <mergeCell ref="F2088:F2089"/>
    <mergeCell ref="G2088:G2089"/>
    <mergeCell ref="J2088:K2088"/>
    <mergeCell ref="N2088:O2088"/>
    <mergeCell ref="J2089:K2089"/>
    <mergeCell ref="N2089:O2089"/>
    <mergeCell ref="B2087:D2087"/>
    <mergeCell ref="E2087:G2087"/>
    <mergeCell ref="H2087:H2089"/>
    <mergeCell ref="J2087:K2087"/>
    <mergeCell ref="L2087:L2089"/>
    <mergeCell ref="C2105:D2105"/>
    <mergeCell ref="B2106:B2109"/>
    <mergeCell ref="C2106:D2106"/>
    <mergeCell ref="C2107:D2107"/>
    <mergeCell ref="C2108:D2108"/>
    <mergeCell ref="C2109:D2109"/>
    <mergeCell ref="C2100:D2100"/>
    <mergeCell ref="B2101:B2104"/>
    <mergeCell ref="C2101:D2101"/>
    <mergeCell ref="C2102:D2102"/>
    <mergeCell ref="C2103:D2103"/>
    <mergeCell ref="C2104:D2104"/>
    <mergeCell ref="C2094:D2094"/>
    <mergeCell ref="B2095:B2099"/>
    <mergeCell ref="C2095:D2095"/>
    <mergeCell ref="C2096:D2096"/>
    <mergeCell ref="C2097:D2097"/>
    <mergeCell ref="C2098:D2098"/>
    <mergeCell ref="C2099:D2099"/>
    <mergeCell ref="C2119:D2119"/>
    <mergeCell ref="B2120:D2120"/>
    <mergeCell ref="B2121:B2123"/>
    <mergeCell ref="C2121:D2121"/>
    <mergeCell ref="C2122:D2122"/>
    <mergeCell ref="C2123:D2123"/>
    <mergeCell ref="C2114:D2114"/>
    <mergeCell ref="B2115:B2118"/>
    <mergeCell ref="C2115:D2115"/>
    <mergeCell ref="C2116:D2116"/>
    <mergeCell ref="C2117:D2117"/>
    <mergeCell ref="C2118:D2118"/>
    <mergeCell ref="C2110:D2110"/>
    <mergeCell ref="B2111:B2113"/>
    <mergeCell ref="C2111:D2111"/>
    <mergeCell ref="C2112:D2112"/>
    <mergeCell ref="C2113:D2113"/>
    <mergeCell ref="C2135:E2135"/>
    <mergeCell ref="H2135:K2135"/>
    <mergeCell ref="M2135:O2135"/>
    <mergeCell ref="B2136:D2136"/>
    <mergeCell ref="E2136:G2136"/>
    <mergeCell ref="H2136:K2136"/>
    <mergeCell ref="L2136:O2136"/>
    <mergeCell ref="J2125:K2125"/>
    <mergeCell ref="L2125:M2125"/>
    <mergeCell ref="N2125:O2125"/>
    <mergeCell ref="B2133:C2133"/>
    <mergeCell ref="C2134:E2134"/>
    <mergeCell ref="H2134:O2134"/>
    <mergeCell ref="B2124:D2124"/>
    <mergeCell ref="B2125:C2125"/>
    <mergeCell ref="D2125:E2125"/>
    <mergeCell ref="F2125:G2125"/>
    <mergeCell ref="H2125:I2125"/>
    <mergeCell ref="N2139:O2139"/>
    <mergeCell ref="B2140:B2141"/>
    <mergeCell ref="C2140:C2141"/>
    <mergeCell ref="D2140:D2141"/>
    <mergeCell ref="E2140:E2141"/>
    <mergeCell ref="F2140:F2141"/>
    <mergeCell ref="G2140:G2141"/>
    <mergeCell ref="J2140:K2140"/>
    <mergeCell ref="N2140:O2140"/>
    <mergeCell ref="J2141:K2141"/>
    <mergeCell ref="N2141:O2141"/>
    <mergeCell ref="B2139:D2139"/>
    <mergeCell ref="E2139:G2139"/>
    <mergeCell ref="H2139:H2141"/>
    <mergeCell ref="J2139:K2139"/>
    <mergeCell ref="L2139:L2141"/>
    <mergeCell ref="G2137:G2138"/>
    <mergeCell ref="H2137:I2137"/>
    <mergeCell ref="J2137:K2137"/>
    <mergeCell ref="L2137:M2137"/>
    <mergeCell ref="N2137:O2137"/>
    <mergeCell ref="H2138:I2138"/>
    <mergeCell ref="J2138:K2138"/>
    <mergeCell ref="L2138:M2138"/>
    <mergeCell ref="N2138:O2138"/>
    <mergeCell ref="B2137:B2138"/>
    <mergeCell ref="C2137:C2138"/>
    <mergeCell ref="D2137:D2138"/>
    <mergeCell ref="E2137:E2138"/>
    <mergeCell ref="F2137:F2138"/>
    <mergeCell ref="C2152:D2152"/>
    <mergeCell ref="B2153:B2156"/>
    <mergeCell ref="C2153:D2153"/>
    <mergeCell ref="C2154:D2154"/>
    <mergeCell ref="C2155:D2155"/>
    <mergeCell ref="C2156:D2156"/>
    <mergeCell ref="C2146:D2146"/>
    <mergeCell ref="B2147:B2151"/>
    <mergeCell ref="C2147:D2147"/>
    <mergeCell ref="C2148:D2148"/>
    <mergeCell ref="C2149:D2149"/>
    <mergeCell ref="C2150:D2150"/>
    <mergeCell ref="C2151:D2151"/>
    <mergeCell ref="B2142:C2142"/>
    <mergeCell ref="E2142:F2142"/>
    <mergeCell ref="H2142:I2142"/>
    <mergeCell ref="N2142:O2142"/>
    <mergeCell ref="B2143:B2145"/>
    <mergeCell ref="C2143:D2145"/>
    <mergeCell ref="E2143:H2143"/>
    <mergeCell ref="I2143:K2145"/>
    <mergeCell ref="L2143:O2143"/>
    <mergeCell ref="E2144:E2145"/>
    <mergeCell ref="F2144:H2144"/>
    <mergeCell ref="L2144:L2145"/>
    <mergeCell ref="M2144:O2144"/>
    <mergeCell ref="C2166:D2166"/>
    <mergeCell ref="B2167:B2170"/>
    <mergeCell ref="C2167:D2167"/>
    <mergeCell ref="C2168:D2168"/>
    <mergeCell ref="C2169:D2169"/>
    <mergeCell ref="C2170:D2170"/>
    <mergeCell ref="C2162:D2162"/>
    <mergeCell ref="B2163:B2165"/>
    <mergeCell ref="C2163:D2163"/>
    <mergeCell ref="C2164:D2164"/>
    <mergeCell ref="C2165:D2165"/>
    <mergeCell ref="C2157:D2157"/>
    <mergeCell ref="B2158:B2161"/>
    <mergeCell ref="C2158:D2158"/>
    <mergeCell ref="C2159:D2159"/>
    <mergeCell ref="C2160:D2160"/>
    <mergeCell ref="C2161:D2161"/>
    <mergeCell ref="J2177:K2177"/>
    <mergeCell ref="L2177:M2177"/>
    <mergeCell ref="N2177:O2177"/>
    <mergeCell ref="B2185:C2185"/>
    <mergeCell ref="C2186:E2186"/>
    <mergeCell ref="H2186:O2186"/>
    <mergeCell ref="B2176:D2176"/>
    <mergeCell ref="B2177:C2177"/>
    <mergeCell ref="D2177:E2177"/>
    <mergeCell ref="F2177:G2177"/>
    <mergeCell ref="H2177:I2177"/>
    <mergeCell ref="C2171:D2171"/>
    <mergeCell ref="B2172:D2172"/>
    <mergeCell ref="B2173:B2175"/>
    <mergeCell ref="C2173:D2173"/>
    <mergeCell ref="C2174:D2174"/>
    <mergeCell ref="C2175:D2175"/>
    <mergeCell ref="G2189:G2190"/>
    <mergeCell ref="H2189:I2189"/>
    <mergeCell ref="J2189:K2189"/>
    <mergeCell ref="L2189:M2189"/>
    <mergeCell ref="N2189:O2189"/>
    <mergeCell ref="H2190:I2190"/>
    <mergeCell ref="J2190:K2190"/>
    <mergeCell ref="L2190:M2190"/>
    <mergeCell ref="N2190:O2190"/>
    <mergeCell ref="B2189:B2190"/>
    <mergeCell ref="C2189:C2190"/>
    <mergeCell ref="D2189:D2190"/>
    <mergeCell ref="E2189:E2190"/>
    <mergeCell ref="F2189:F2190"/>
    <mergeCell ref="C2187:E2187"/>
    <mergeCell ref="H2187:K2187"/>
    <mergeCell ref="M2187:O2187"/>
    <mergeCell ref="B2188:D2188"/>
    <mergeCell ref="E2188:G2188"/>
    <mergeCell ref="H2188:K2188"/>
    <mergeCell ref="L2188:O2188"/>
    <mergeCell ref="B2194:C2194"/>
    <mergeCell ref="E2194:F2194"/>
    <mergeCell ref="H2194:I2194"/>
    <mergeCell ref="N2194:O2194"/>
    <mergeCell ref="B2195:B2197"/>
    <mergeCell ref="C2195:D2197"/>
    <mergeCell ref="E2195:H2195"/>
    <mergeCell ref="I2195:K2197"/>
    <mergeCell ref="L2195:O2195"/>
    <mergeCell ref="E2196:E2197"/>
    <mergeCell ref="F2196:H2196"/>
    <mergeCell ref="L2196:L2197"/>
    <mergeCell ref="M2196:O2196"/>
    <mergeCell ref="N2191:O2191"/>
    <mergeCell ref="B2192:B2193"/>
    <mergeCell ref="C2192:C2193"/>
    <mergeCell ref="D2192:D2193"/>
    <mergeCell ref="E2192:E2193"/>
    <mergeCell ref="F2192:F2193"/>
    <mergeCell ref="G2192:G2193"/>
    <mergeCell ref="J2192:K2192"/>
    <mergeCell ref="N2192:O2192"/>
    <mergeCell ref="J2193:K2193"/>
    <mergeCell ref="N2193:O2193"/>
    <mergeCell ref="B2191:D2191"/>
    <mergeCell ref="E2191:G2191"/>
    <mergeCell ref="H2191:H2193"/>
    <mergeCell ref="J2191:K2191"/>
    <mergeCell ref="L2191:L2193"/>
    <mergeCell ref="C2209:D2209"/>
    <mergeCell ref="B2210:B2213"/>
    <mergeCell ref="C2210:D2210"/>
    <mergeCell ref="C2211:D2211"/>
    <mergeCell ref="C2212:D2212"/>
    <mergeCell ref="C2213:D2213"/>
    <mergeCell ref="C2204:D2204"/>
    <mergeCell ref="B2205:B2208"/>
    <mergeCell ref="C2205:D2205"/>
    <mergeCell ref="C2206:D2206"/>
    <mergeCell ref="C2207:D2207"/>
    <mergeCell ref="C2208:D2208"/>
    <mergeCell ref="C2198:D2198"/>
    <mergeCell ref="B2199:B2203"/>
    <mergeCell ref="C2199:D2199"/>
    <mergeCell ref="C2200:D2200"/>
    <mergeCell ref="C2201:D2201"/>
    <mergeCell ref="C2202:D2202"/>
    <mergeCell ref="C2203:D2203"/>
    <mergeCell ref="C2223:D2223"/>
    <mergeCell ref="B2224:D2224"/>
    <mergeCell ref="B2225:B2227"/>
    <mergeCell ref="C2225:D2225"/>
    <mergeCell ref="C2226:D2226"/>
    <mergeCell ref="C2227:D2227"/>
    <mergeCell ref="C2218:D2218"/>
    <mergeCell ref="B2219:B2222"/>
    <mergeCell ref="C2219:D2219"/>
    <mergeCell ref="C2220:D2220"/>
    <mergeCell ref="C2221:D2221"/>
    <mergeCell ref="C2222:D2222"/>
    <mergeCell ref="C2214:D2214"/>
    <mergeCell ref="B2215:B2217"/>
    <mergeCell ref="C2215:D2215"/>
    <mergeCell ref="C2216:D2216"/>
    <mergeCell ref="C2217:D2217"/>
    <mergeCell ref="C2239:E2239"/>
    <mergeCell ref="H2239:K2239"/>
    <mergeCell ref="M2239:O2239"/>
    <mergeCell ref="B2240:D2240"/>
    <mergeCell ref="E2240:G2240"/>
    <mergeCell ref="H2240:K2240"/>
    <mergeCell ref="L2240:O2240"/>
    <mergeCell ref="J2229:K2229"/>
    <mergeCell ref="L2229:M2229"/>
    <mergeCell ref="N2229:O2229"/>
    <mergeCell ref="B2237:C2237"/>
    <mergeCell ref="C2238:E2238"/>
    <mergeCell ref="H2238:O2238"/>
    <mergeCell ref="B2228:D2228"/>
    <mergeCell ref="B2229:C2229"/>
    <mergeCell ref="D2229:E2229"/>
    <mergeCell ref="F2229:G2229"/>
    <mergeCell ref="H2229:I2229"/>
    <mergeCell ref="N2243:O2243"/>
    <mergeCell ref="B2244:B2245"/>
    <mergeCell ref="C2244:C2245"/>
    <mergeCell ref="D2244:D2245"/>
    <mergeCell ref="E2244:E2245"/>
    <mergeCell ref="F2244:F2245"/>
    <mergeCell ref="G2244:G2245"/>
    <mergeCell ref="J2244:K2244"/>
    <mergeCell ref="N2244:O2244"/>
    <mergeCell ref="J2245:K2245"/>
    <mergeCell ref="N2245:O2245"/>
    <mergeCell ref="B2243:D2243"/>
    <mergeCell ref="E2243:G2243"/>
    <mergeCell ref="H2243:H2245"/>
    <mergeCell ref="J2243:K2243"/>
    <mergeCell ref="L2243:L2245"/>
    <mergeCell ref="G2241:G2242"/>
    <mergeCell ref="H2241:I2241"/>
    <mergeCell ref="J2241:K2241"/>
    <mergeCell ref="L2241:M2241"/>
    <mergeCell ref="N2241:O2241"/>
    <mergeCell ref="H2242:I2242"/>
    <mergeCell ref="J2242:K2242"/>
    <mergeCell ref="L2242:M2242"/>
    <mergeCell ref="N2242:O2242"/>
    <mergeCell ref="B2241:B2242"/>
    <mergeCell ref="C2241:C2242"/>
    <mergeCell ref="D2241:D2242"/>
    <mergeCell ref="E2241:E2242"/>
    <mergeCell ref="F2241:F2242"/>
    <mergeCell ref="C2256:D2256"/>
    <mergeCell ref="B2257:B2260"/>
    <mergeCell ref="C2257:D2257"/>
    <mergeCell ref="C2258:D2258"/>
    <mergeCell ref="C2259:D2259"/>
    <mergeCell ref="C2260:D2260"/>
    <mergeCell ref="C2250:D2250"/>
    <mergeCell ref="B2251:B2255"/>
    <mergeCell ref="C2251:D2251"/>
    <mergeCell ref="C2252:D2252"/>
    <mergeCell ref="C2253:D2253"/>
    <mergeCell ref="C2254:D2254"/>
    <mergeCell ref="C2255:D2255"/>
    <mergeCell ref="B2246:C2246"/>
    <mergeCell ref="E2246:F2246"/>
    <mergeCell ref="H2246:I2246"/>
    <mergeCell ref="N2246:O2246"/>
    <mergeCell ref="B2247:B2249"/>
    <mergeCell ref="C2247:D2249"/>
    <mergeCell ref="E2247:H2247"/>
    <mergeCell ref="I2247:K2249"/>
    <mergeCell ref="L2247:O2247"/>
    <mergeCell ref="E2248:E2249"/>
    <mergeCell ref="F2248:H2248"/>
    <mergeCell ref="L2248:L2249"/>
    <mergeCell ref="M2248:O2248"/>
    <mergeCell ref="C2270:D2270"/>
    <mergeCell ref="B2271:B2274"/>
    <mergeCell ref="C2271:D2271"/>
    <mergeCell ref="C2272:D2272"/>
    <mergeCell ref="C2273:D2273"/>
    <mergeCell ref="C2274:D2274"/>
    <mergeCell ref="C2266:D2266"/>
    <mergeCell ref="B2267:B2269"/>
    <mergeCell ref="C2267:D2267"/>
    <mergeCell ref="C2268:D2268"/>
    <mergeCell ref="C2269:D2269"/>
    <mergeCell ref="C2261:D2261"/>
    <mergeCell ref="B2262:B2265"/>
    <mergeCell ref="C2262:D2262"/>
    <mergeCell ref="C2263:D2263"/>
    <mergeCell ref="C2264:D2264"/>
    <mergeCell ref="C2265:D2265"/>
    <mergeCell ref="J2281:K2281"/>
    <mergeCell ref="L2281:M2281"/>
    <mergeCell ref="N2281:O2281"/>
    <mergeCell ref="B2289:C2289"/>
    <mergeCell ref="C2290:E2290"/>
    <mergeCell ref="H2290:O2290"/>
    <mergeCell ref="B2280:D2280"/>
    <mergeCell ref="B2281:C2281"/>
    <mergeCell ref="D2281:E2281"/>
    <mergeCell ref="F2281:G2281"/>
    <mergeCell ref="H2281:I2281"/>
    <mergeCell ref="C2275:D2275"/>
    <mergeCell ref="B2276:D2276"/>
    <mergeCell ref="B2277:B2279"/>
    <mergeCell ref="C2277:D2277"/>
    <mergeCell ref="C2278:D2278"/>
    <mergeCell ref="C2279:D2279"/>
    <mergeCell ref="G2293:G2294"/>
    <mergeCell ref="H2293:I2293"/>
    <mergeCell ref="J2293:K2293"/>
    <mergeCell ref="L2293:M2293"/>
    <mergeCell ref="N2293:O2293"/>
    <mergeCell ref="H2294:I2294"/>
    <mergeCell ref="J2294:K2294"/>
    <mergeCell ref="L2294:M2294"/>
    <mergeCell ref="N2294:O2294"/>
    <mergeCell ref="B2293:B2294"/>
    <mergeCell ref="C2293:C2294"/>
    <mergeCell ref="D2293:D2294"/>
    <mergeCell ref="E2293:E2294"/>
    <mergeCell ref="F2293:F2294"/>
    <mergeCell ref="C2291:E2291"/>
    <mergeCell ref="H2291:K2291"/>
    <mergeCell ref="M2291:O2291"/>
    <mergeCell ref="B2292:D2292"/>
    <mergeCell ref="E2292:G2292"/>
    <mergeCell ref="H2292:K2292"/>
    <mergeCell ref="L2292:O2292"/>
    <mergeCell ref="B2298:C2298"/>
    <mergeCell ref="E2298:F2298"/>
    <mergeCell ref="H2298:I2298"/>
    <mergeCell ref="N2298:O2298"/>
    <mergeCell ref="B2299:B2301"/>
    <mergeCell ref="C2299:D2301"/>
    <mergeCell ref="E2299:H2299"/>
    <mergeCell ref="I2299:K2301"/>
    <mergeCell ref="L2299:O2299"/>
    <mergeCell ref="E2300:E2301"/>
    <mergeCell ref="F2300:H2300"/>
    <mergeCell ref="L2300:L2301"/>
    <mergeCell ref="M2300:O2300"/>
    <mergeCell ref="N2295:O2295"/>
    <mergeCell ref="B2296:B2297"/>
    <mergeCell ref="C2296:C2297"/>
    <mergeCell ref="D2296:D2297"/>
    <mergeCell ref="E2296:E2297"/>
    <mergeCell ref="F2296:F2297"/>
    <mergeCell ref="G2296:G2297"/>
    <mergeCell ref="J2296:K2296"/>
    <mergeCell ref="N2296:O2296"/>
    <mergeCell ref="J2297:K2297"/>
    <mergeCell ref="N2297:O2297"/>
    <mergeCell ref="B2295:D2295"/>
    <mergeCell ref="E2295:G2295"/>
    <mergeCell ref="H2295:H2297"/>
    <mergeCell ref="J2295:K2295"/>
    <mergeCell ref="L2295:L2297"/>
    <mergeCell ref="C2313:D2313"/>
    <mergeCell ref="B2314:B2317"/>
    <mergeCell ref="C2314:D2314"/>
    <mergeCell ref="C2315:D2315"/>
    <mergeCell ref="C2316:D2316"/>
    <mergeCell ref="C2317:D2317"/>
    <mergeCell ref="C2308:D2308"/>
    <mergeCell ref="B2309:B2312"/>
    <mergeCell ref="C2309:D2309"/>
    <mergeCell ref="C2310:D2310"/>
    <mergeCell ref="C2311:D2311"/>
    <mergeCell ref="C2312:D2312"/>
    <mergeCell ref="C2302:D2302"/>
    <mergeCell ref="B2303:B2307"/>
    <mergeCell ref="C2303:D2303"/>
    <mergeCell ref="C2304:D2304"/>
    <mergeCell ref="C2305:D2305"/>
    <mergeCell ref="C2306:D2306"/>
    <mergeCell ref="C2307:D2307"/>
    <mergeCell ref="C2327:D2327"/>
    <mergeCell ref="B2328:D2328"/>
    <mergeCell ref="B2329:B2331"/>
    <mergeCell ref="C2329:D2329"/>
    <mergeCell ref="C2330:D2330"/>
    <mergeCell ref="C2331:D2331"/>
    <mergeCell ref="C2322:D2322"/>
    <mergeCell ref="B2323:B2326"/>
    <mergeCell ref="C2323:D2323"/>
    <mergeCell ref="C2324:D2324"/>
    <mergeCell ref="C2325:D2325"/>
    <mergeCell ref="C2326:D2326"/>
    <mergeCell ref="C2318:D2318"/>
    <mergeCell ref="B2319:B2321"/>
    <mergeCell ref="C2319:D2319"/>
    <mergeCell ref="C2320:D2320"/>
    <mergeCell ref="C2321:D2321"/>
    <mergeCell ref="C2343:E2343"/>
    <mergeCell ref="H2343:K2343"/>
    <mergeCell ref="M2343:O2343"/>
    <mergeCell ref="B2344:D2344"/>
    <mergeCell ref="E2344:G2344"/>
    <mergeCell ref="H2344:K2344"/>
    <mergeCell ref="L2344:O2344"/>
    <mergeCell ref="J2333:K2333"/>
    <mergeCell ref="L2333:M2333"/>
    <mergeCell ref="N2333:O2333"/>
    <mergeCell ref="B2341:C2341"/>
    <mergeCell ref="C2342:E2342"/>
    <mergeCell ref="H2342:O2342"/>
    <mergeCell ref="B2332:D2332"/>
    <mergeCell ref="B2333:C2333"/>
    <mergeCell ref="D2333:E2333"/>
    <mergeCell ref="F2333:G2333"/>
    <mergeCell ref="H2333:I2333"/>
    <mergeCell ref="N2347:O2347"/>
    <mergeCell ref="B2348:B2349"/>
    <mergeCell ref="C2348:C2349"/>
    <mergeCell ref="D2348:D2349"/>
    <mergeCell ref="E2348:E2349"/>
    <mergeCell ref="F2348:F2349"/>
    <mergeCell ref="G2348:G2349"/>
    <mergeCell ref="J2348:K2348"/>
    <mergeCell ref="N2348:O2348"/>
    <mergeCell ref="J2349:K2349"/>
    <mergeCell ref="N2349:O2349"/>
    <mergeCell ref="B2347:D2347"/>
    <mergeCell ref="E2347:G2347"/>
    <mergeCell ref="H2347:H2349"/>
    <mergeCell ref="J2347:K2347"/>
    <mergeCell ref="L2347:L2349"/>
    <mergeCell ref="G2345:G2346"/>
    <mergeCell ref="H2345:I2345"/>
    <mergeCell ref="J2345:K2345"/>
    <mergeCell ref="L2345:M2345"/>
    <mergeCell ref="N2345:O2345"/>
    <mergeCell ref="H2346:I2346"/>
    <mergeCell ref="J2346:K2346"/>
    <mergeCell ref="L2346:M2346"/>
    <mergeCell ref="N2346:O2346"/>
    <mergeCell ref="B2345:B2346"/>
    <mergeCell ref="C2345:C2346"/>
    <mergeCell ref="D2345:D2346"/>
    <mergeCell ref="E2345:E2346"/>
    <mergeCell ref="F2345:F2346"/>
    <mergeCell ref="C2360:D2360"/>
    <mergeCell ref="B2361:B2364"/>
    <mergeCell ref="C2361:D2361"/>
    <mergeCell ref="C2362:D2362"/>
    <mergeCell ref="C2363:D2363"/>
    <mergeCell ref="C2364:D2364"/>
    <mergeCell ref="C2354:D2354"/>
    <mergeCell ref="B2355:B2359"/>
    <mergeCell ref="C2355:D2355"/>
    <mergeCell ref="C2356:D2356"/>
    <mergeCell ref="C2357:D2357"/>
    <mergeCell ref="C2358:D2358"/>
    <mergeCell ref="C2359:D2359"/>
    <mergeCell ref="B2350:C2350"/>
    <mergeCell ref="E2350:F2350"/>
    <mergeCell ref="H2350:I2350"/>
    <mergeCell ref="N2350:O2350"/>
    <mergeCell ref="B2351:B2353"/>
    <mergeCell ref="C2351:D2353"/>
    <mergeCell ref="E2351:H2351"/>
    <mergeCell ref="I2351:K2353"/>
    <mergeCell ref="L2351:O2351"/>
    <mergeCell ref="E2352:E2353"/>
    <mergeCell ref="F2352:H2352"/>
    <mergeCell ref="L2352:L2353"/>
    <mergeCell ref="M2352:O2352"/>
    <mergeCell ref="C2374:D2374"/>
    <mergeCell ref="B2375:B2378"/>
    <mergeCell ref="C2375:D2375"/>
    <mergeCell ref="C2376:D2376"/>
    <mergeCell ref="C2377:D2377"/>
    <mergeCell ref="C2378:D2378"/>
    <mergeCell ref="C2370:D2370"/>
    <mergeCell ref="B2371:B2373"/>
    <mergeCell ref="C2371:D2371"/>
    <mergeCell ref="C2372:D2372"/>
    <mergeCell ref="C2373:D2373"/>
    <mergeCell ref="C2365:D2365"/>
    <mergeCell ref="B2366:B2369"/>
    <mergeCell ref="C2366:D2366"/>
    <mergeCell ref="C2367:D2367"/>
    <mergeCell ref="C2368:D2368"/>
    <mergeCell ref="C2369:D2369"/>
    <mergeCell ref="J2385:K2385"/>
    <mergeCell ref="L2385:M2385"/>
    <mergeCell ref="N2385:O2385"/>
    <mergeCell ref="B2393:C2393"/>
    <mergeCell ref="C2394:E2394"/>
    <mergeCell ref="H2394:O2394"/>
    <mergeCell ref="B2384:D2384"/>
    <mergeCell ref="B2385:C2385"/>
    <mergeCell ref="D2385:E2385"/>
    <mergeCell ref="F2385:G2385"/>
    <mergeCell ref="H2385:I2385"/>
    <mergeCell ref="C2379:D2379"/>
    <mergeCell ref="B2380:D2380"/>
    <mergeCell ref="B2381:B2383"/>
    <mergeCell ref="C2381:D2381"/>
    <mergeCell ref="C2382:D2382"/>
    <mergeCell ref="C2383:D2383"/>
    <mergeCell ref="G2397:G2398"/>
    <mergeCell ref="H2397:I2397"/>
    <mergeCell ref="J2397:K2397"/>
    <mergeCell ref="L2397:M2397"/>
    <mergeCell ref="N2397:O2397"/>
    <mergeCell ref="H2398:I2398"/>
    <mergeCell ref="J2398:K2398"/>
    <mergeCell ref="L2398:M2398"/>
    <mergeCell ref="N2398:O2398"/>
    <mergeCell ref="B2397:B2398"/>
    <mergeCell ref="C2397:C2398"/>
    <mergeCell ref="D2397:D2398"/>
    <mergeCell ref="E2397:E2398"/>
    <mergeCell ref="F2397:F2398"/>
    <mergeCell ref="C2395:E2395"/>
    <mergeCell ref="H2395:K2395"/>
    <mergeCell ref="M2395:O2395"/>
    <mergeCell ref="B2396:D2396"/>
    <mergeCell ref="E2396:G2396"/>
    <mergeCell ref="H2396:K2396"/>
    <mergeCell ref="L2396:O2396"/>
    <mergeCell ref="B2402:C2402"/>
    <mergeCell ref="E2402:F2402"/>
    <mergeCell ref="H2402:I2402"/>
    <mergeCell ref="N2402:O2402"/>
    <mergeCell ref="B2403:B2405"/>
    <mergeCell ref="C2403:D2405"/>
    <mergeCell ref="E2403:H2403"/>
    <mergeCell ref="I2403:K2405"/>
    <mergeCell ref="L2403:O2403"/>
    <mergeCell ref="E2404:E2405"/>
    <mergeCell ref="F2404:H2404"/>
    <mergeCell ref="L2404:L2405"/>
    <mergeCell ref="M2404:O2404"/>
    <mergeCell ref="N2399:O2399"/>
    <mergeCell ref="B2400:B2401"/>
    <mergeCell ref="C2400:C2401"/>
    <mergeCell ref="D2400:D2401"/>
    <mergeCell ref="E2400:E2401"/>
    <mergeCell ref="F2400:F2401"/>
    <mergeCell ref="G2400:G2401"/>
    <mergeCell ref="J2400:K2400"/>
    <mergeCell ref="N2400:O2400"/>
    <mergeCell ref="J2401:K2401"/>
    <mergeCell ref="N2401:O2401"/>
    <mergeCell ref="B2399:D2399"/>
    <mergeCell ref="E2399:G2399"/>
    <mergeCell ref="H2399:H2401"/>
    <mergeCell ref="J2399:K2399"/>
    <mergeCell ref="L2399:L2401"/>
    <mergeCell ref="C2417:D2417"/>
    <mergeCell ref="B2418:B2421"/>
    <mergeCell ref="C2418:D2418"/>
    <mergeCell ref="C2419:D2419"/>
    <mergeCell ref="C2420:D2420"/>
    <mergeCell ref="C2421:D2421"/>
    <mergeCell ref="C2412:D2412"/>
    <mergeCell ref="B2413:B2416"/>
    <mergeCell ref="C2413:D2413"/>
    <mergeCell ref="C2414:D2414"/>
    <mergeCell ref="C2415:D2415"/>
    <mergeCell ref="C2416:D2416"/>
    <mergeCell ref="C2406:D2406"/>
    <mergeCell ref="B2407:B2411"/>
    <mergeCell ref="C2407:D2407"/>
    <mergeCell ref="C2408:D2408"/>
    <mergeCell ref="C2409:D2409"/>
    <mergeCell ref="C2410:D2410"/>
    <mergeCell ref="C2411:D2411"/>
    <mergeCell ref="C2431:D2431"/>
    <mergeCell ref="B2432:D2432"/>
    <mergeCell ref="B2433:B2435"/>
    <mergeCell ref="C2433:D2433"/>
    <mergeCell ref="C2434:D2434"/>
    <mergeCell ref="C2435:D2435"/>
    <mergeCell ref="C2426:D2426"/>
    <mergeCell ref="B2427:B2430"/>
    <mergeCell ref="C2427:D2427"/>
    <mergeCell ref="C2428:D2428"/>
    <mergeCell ref="C2429:D2429"/>
    <mergeCell ref="C2430:D2430"/>
    <mergeCell ref="C2422:D2422"/>
    <mergeCell ref="B2423:B2425"/>
    <mergeCell ref="C2423:D2423"/>
    <mergeCell ref="C2424:D2424"/>
    <mergeCell ref="C2425:D2425"/>
    <mergeCell ref="C2447:E2447"/>
    <mergeCell ref="H2447:K2447"/>
    <mergeCell ref="M2447:O2447"/>
    <mergeCell ref="B2448:D2448"/>
    <mergeCell ref="E2448:G2448"/>
    <mergeCell ref="H2448:K2448"/>
    <mergeCell ref="L2448:O2448"/>
    <mergeCell ref="J2437:K2437"/>
    <mergeCell ref="L2437:M2437"/>
    <mergeCell ref="N2437:O2437"/>
    <mergeCell ref="B2445:C2445"/>
    <mergeCell ref="C2446:E2446"/>
    <mergeCell ref="H2446:O2446"/>
    <mergeCell ref="B2436:D2436"/>
    <mergeCell ref="B2437:C2437"/>
    <mergeCell ref="D2437:E2437"/>
    <mergeCell ref="F2437:G2437"/>
    <mergeCell ref="H2437:I2437"/>
    <mergeCell ref="N2451:O2451"/>
    <mergeCell ref="B2452:B2453"/>
    <mergeCell ref="C2452:C2453"/>
    <mergeCell ref="D2452:D2453"/>
    <mergeCell ref="E2452:E2453"/>
    <mergeCell ref="F2452:F2453"/>
    <mergeCell ref="G2452:G2453"/>
    <mergeCell ref="J2452:K2452"/>
    <mergeCell ref="N2452:O2452"/>
    <mergeCell ref="J2453:K2453"/>
    <mergeCell ref="N2453:O2453"/>
    <mergeCell ref="B2451:D2451"/>
    <mergeCell ref="E2451:G2451"/>
    <mergeCell ref="H2451:H2453"/>
    <mergeCell ref="J2451:K2451"/>
    <mergeCell ref="L2451:L2453"/>
    <mergeCell ref="G2449:G2450"/>
    <mergeCell ref="H2449:I2449"/>
    <mergeCell ref="J2449:K2449"/>
    <mergeCell ref="L2449:M2449"/>
    <mergeCell ref="N2449:O2449"/>
    <mergeCell ref="H2450:I2450"/>
    <mergeCell ref="J2450:K2450"/>
    <mergeCell ref="L2450:M2450"/>
    <mergeCell ref="N2450:O2450"/>
    <mergeCell ref="B2449:B2450"/>
    <mergeCell ref="C2449:C2450"/>
    <mergeCell ref="D2449:D2450"/>
    <mergeCell ref="E2449:E2450"/>
    <mergeCell ref="F2449:F2450"/>
    <mergeCell ref="C2464:D2464"/>
    <mergeCell ref="B2465:B2468"/>
    <mergeCell ref="C2465:D2465"/>
    <mergeCell ref="C2466:D2466"/>
    <mergeCell ref="C2467:D2467"/>
    <mergeCell ref="C2468:D2468"/>
    <mergeCell ref="C2458:D2458"/>
    <mergeCell ref="B2459:B2463"/>
    <mergeCell ref="C2459:D2459"/>
    <mergeCell ref="C2460:D2460"/>
    <mergeCell ref="C2461:D2461"/>
    <mergeCell ref="C2462:D2462"/>
    <mergeCell ref="C2463:D2463"/>
    <mergeCell ref="B2454:C2454"/>
    <mergeCell ref="E2454:F2454"/>
    <mergeCell ref="H2454:I2454"/>
    <mergeCell ref="N2454:O2454"/>
    <mergeCell ref="B2455:B2457"/>
    <mergeCell ref="C2455:D2457"/>
    <mergeCell ref="E2455:H2455"/>
    <mergeCell ref="I2455:K2457"/>
    <mergeCell ref="L2455:O2455"/>
    <mergeCell ref="E2456:E2457"/>
    <mergeCell ref="F2456:H2456"/>
    <mergeCell ref="L2456:L2457"/>
    <mergeCell ref="M2456:O2456"/>
    <mergeCell ref="C2478:D2478"/>
    <mergeCell ref="B2479:B2482"/>
    <mergeCell ref="C2479:D2479"/>
    <mergeCell ref="C2480:D2480"/>
    <mergeCell ref="C2481:D2481"/>
    <mergeCell ref="C2482:D2482"/>
    <mergeCell ref="C2474:D2474"/>
    <mergeCell ref="B2475:B2477"/>
    <mergeCell ref="C2475:D2475"/>
    <mergeCell ref="C2476:D2476"/>
    <mergeCell ref="C2477:D2477"/>
    <mergeCell ref="C2469:D2469"/>
    <mergeCell ref="B2470:B2473"/>
    <mergeCell ref="C2470:D2470"/>
    <mergeCell ref="C2471:D2471"/>
    <mergeCell ref="C2472:D2472"/>
    <mergeCell ref="C2473:D2473"/>
    <mergeCell ref="J2489:K2489"/>
    <mergeCell ref="L2489:M2489"/>
    <mergeCell ref="N2489:O2489"/>
    <mergeCell ref="B2497:C2497"/>
    <mergeCell ref="C2498:E2498"/>
    <mergeCell ref="H2498:O2498"/>
    <mergeCell ref="B2488:D2488"/>
    <mergeCell ref="B2489:C2489"/>
    <mergeCell ref="D2489:E2489"/>
    <mergeCell ref="F2489:G2489"/>
    <mergeCell ref="H2489:I2489"/>
    <mergeCell ref="C2483:D2483"/>
    <mergeCell ref="B2484:D2484"/>
    <mergeCell ref="B2485:B2487"/>
    <mergeCell ref="C2485:D2485"/>
    <mergeCell ref="C2486:D2486"/>
    <mergeCell ref="C2487:D2487"/>
    <mergeCell ref="G2501:G2502"/>
    <mergeCell ref="H2501:I2501"/>
    <mergeCell ref="J2501:K2501"/>
    <mergeCell ref="L2501:M2501"/>
    <mergeCell ref="N2501:O2501"/>
    <mergeCell ref="H2502:I2502"/>
    <mergeCell ref="J2502:K2502"/>
    <mergeCell ref="L2502:M2502"/>
    <mergeCell ref="N2502:O2502"/>
    <mergeCell ref="B2501:B2502"/>
    <mergeCell ref="C2501:C2502"/>
    <mergeCell ref="D2501:D2502"/>
    <mergeCell ref="E2501:E2502"/>
    <mergeCell ref="F2501:F2502"/>
    <mergeCell ref="C2499:E2499"/>
    <mergeCell ref="H2499:K2499"/>
    <mergeCell ref="M2499:O2499"/>
    <mergeCell ref="B2500:D2500"/>
    <mergeCell ref="E2500:G2500"/>
    <mergeCell ref="H2500:K2500"/>
    <mergeCell ref="L2500:O2500"/>
    <mergeCell ref="B2506:C2506"/>
    <mergeCell ref="E2506:F2506"/>
    <mergeCell ref="H2506:I2506"/>
    <mergeCell ref="N2506:O2506"/>
    <mergeCell ref="B2507:B2509"/>
    <mergeCell ref="C2507:D2509"/>
    <mergeCell ref="E2507:H2507"/>
    <mergeCell ref="I2507:K2509"/>
    <mergeCell ref="L2507:O2507"/>
    <mergeCell ref="E2508:E2509"/>
    <mergeCell ref="F2508:H2508"/>
    <mergeCell ref="L2508:L2509"/>
    <mergeCell ref="M2508:O2508"/>
    <mergeCell ref="N2503:O2503"/>
    <mergeCell ref="B2504:B2505"/>
    <mergeCell ref="C2504:C2505"/>
    <mergeCell ref="D2504:D2505"/>
    <mergeCell ref="E2504:E2505"/>
    <mergeCell ref="F2504:F2505"/>
    <mergeCell ref="G2504:G2505"/>
    <mergeCell ref="J2504:K2504"/>
    <mergeCell ref="N2504:O2504"/>
    <mergeCell ref="J2505:K2505"/>
    <mergeCell ref="N2505:O2505"/>
    <mergeCell ref="B2503:D2503"/>
    <mergeCell ref="E2503:G2503"/>
    <mergeCell ref="H2503:H2505"/>
    <mergeCell ref="J2503:K2503"/>
    <mergeCell ref="L2503:L2505"/>
    <mergeCell ref="C2521:D2521"/>
    <mergeCell ref="B2522:B2525"/>
    <mergeCell ref="C2522:D2522"/>
    <mergeCell ref="C2523:D2523"/>
    <mergeCell ref="C2524:D2524"/>
    <mergeCell ref="C2525:D2525"/>
    <mergeCell ref="C2516:D2516"/>
    <mergeCell ref="B2517:B2520"/>
    <mergeCell ref="C2517:D2517"/>
    <mergeCell ref="C2518:D2518"/>
    <mergeCell ref="C2519:D2519"/>
    <mergeCell ref="C2520:D2520"/>
    <mergeCell ref="C2510:D2510"/>
    <mergeCell ref="B2511:B2515"/>
    <mergeCell ref="C2511:D2511"/>
    <mergeCell ref="C2512:D2512"/>
    <mergeCell ref="C2513:D2513"/>
    <mergeCell ref="C2514:D2514"/>
    <mergeCell ref="C2515:D2515"/>
    <mergeCell ref="C2535:D2535"/>
    <mergeCell ref="B2536:D2536"/>
    <mergeCell ref="B2537:B2539"/>
    <mergeCell ref="C2537:D2537"/>
    <mergeCell ref="C2538:D2538"/>
    <mergeCell ref="C2539:D2539"/>
    <mergeCell ref="C2530:D2530"/>
    <mergeCell ref="B2531:B2534"/>
    <mergeCell ref="C2531:D2531"/>
    <mergeCell ref="C2532:D2532"/>
    <mergeCell ref="C2533:D2533"/>
    <mergeCell ref="C2534:D2534"/>
    <mergeCell ref="C2526:D2526"/>
    <mergeCell ref="B2527:B2529"/>
    <mergeCell ref="C2527:D2527"/>
    <mergeCell ref="C2528:D2528"/>
    <mergeCell ref="C2529:D2529"/>
    <mergeCell ref="C2551:E2551"/>
    <mergeCell ref="H2551:K2551"/>
    <mergeCell ref="M2551:O2551"/>
    <mergeCell ref="B2552:D2552"/>
    <mergeCell ref="E2552:G2552"/>
    <mergeCell ref="H2552:K2552"/>
    <mergeCell ref="L2552:O2552"/>
    <mergeCell ref="J2541:K2541"/>
    <mergeCell ref="L2541:M2541"/>
    <mergeCell ref="N2541:O2541"/>
    <mergeCell ref="B2549:C2549"/>
    <mergeCell ref="C2550:E2550"/>
    <mergeCell ref="H2550:O2550"/>
    <mergeCell ref="B2540:D2540"/>
    <mergeCell ref="B2541:C2541"/>
    <mergeCell ref="D2541:E2541"/>
    <mergeCell ref="F2541:G2541"/>
    <mergeCell ref="H2541:I2541"/>
    <mergeCell ref="N2555:O2555"/>
    <mergeCell ref="B2556:B2557"/>
    <mergeCell ref="C2556:C2557"/>
    <mergeCell ref="D2556:D2557"/>
    <mergeCell ref="E2556:E2557"/>
    <mergeCell ref="F2556:F2557"/>
    <mergeCell ref="G2556:G2557"/>
    <mergeCell ref="J2556:K2556"/>
    <mergeCell ref="N2556:O2556"/>
    <mergeCell ref="J2557:K2557"/>
    <mergeCell ref="N2557:O2557"/>
    <mergeCell ref="B2555:D2555"/>
    <mergeCell ref="E2555:G2555"/>
    <mergeCell ref="H2555:H2557"/>
    <mergeCell ref="J2555:K2555"/>
    <mergeCell ref="L2555:L2557"/>
    <mergeCell ref="G2553:G2554"/>
    <mergeCell ref="H2553:I2553"/>
    <mergeCell ref="J2553:K2553"/>
    <mergeCell ref="L2553:M2553"/>
    <mergeCell ref="N2553:O2553"/>
    <mergeCell ref="H2554:I2554"/>
    <mergeCell ref="J2554:K2554"/>
    <mergeCell ref="L2554:M2554"/>
    <mergeCell ref="N2554:O2554"/>
    <mergeCell ref="B2553:B2554"/>
    <mergeCell ref="C2553:C2554"/>
    <mergeCell ref="D2553:D2554"/>
    <mergeCell ref="E2553:E2554"/>
    <mergeCell ref="F2553:F2554"/>
    <mergeCell ref="C2562:D2562"/>
    <mergeCell ref="B2563:B2567"/>
    <mergeCell ref="C2563:D2563"/>
    <mergeCell ref="C2564:D2564"/>
    <mergeCell ref="C2565:D2565"/>
    <mergeCell ref="C2566:D2566"/>
    <mergeCell ref="C2567:D2567"/>
    <mergeCell ref="B2558:C2558"/>
    <mergeCell ref="E2558:F2558"/>
    <mergeCell ref="H2558:I2558"/>
    <mergeCell ref="N2558:O2558"/>
    <mergeCell ref="B2559:B2561"/>
    <mergeCell ref="C2559:D2561"/>
    <mergeCell ref="E2559:H2559"/>
    <mergeCell ref="I2559:K2561"/>
    <mergeCell ref="L2559:O2559"/>
    <mergeCell ref="E2560:E2561"/>
    <mergeCell ref="F2560:H2560"/>
    <mergeCell ref="L2560:L2561"/>
    <mergeCell ref="M2560:O2560"/>
    <mergeCell ref="C2578:D2578"/>
    <mergeCell ref="B2579:B2581"/>
    <mergeCell ref="C2579:D2579"/>
    <mergeCell ref="C2580:D2580"/>
    <mergeCell ref="C2581:D2581"/>
    <mergeCell ref="C2573:D2573"/>
    <mergeCell ref="B2574:B2577"/>
    <mergeCell ref="C2574:D2574"/>
    <mergeCell ref="C2575:D2575"/>
    <mergeCell ref="C2576:D2576"/>
    <mergeCell ref="C2577:D2577"/>
    <mergeCell ref="C2568:D2568"/>
    <mergeCell ref="B2569:B2572"/>
    <mergeCell ref="C2569:D2569"/>
    <mergeCell ref="C2570:D2570"/>
    <mergeCell ref="C2571:D2571"/>
    <mergeCell ref="C2572:D2572"/>
    <mergeCell ref="J2593:K2593"/>
    <mergeCell ref="L2593:M2593"/>
    <mergeCell ref="N2593:O2593"/>
    <mergeCell ref="B2592:D2592"/>
    <mergeCell ref="B2593:C2593"/>
    <mergeCell ref="D2593:E2593"/>
    <mergeCell ref="F2593:G2593"/>
    <mergeCell ref="H2593:I2593"/>
    <mergeCell ref="C2587:D2587"/>
    <mergeCell ref="B2588:D2588"/>
    <mergeCell ref="B2589:B2591"/>
    <mergeCell ref="C2589:D2589"/>
    <mergeCell ref="C2590:D2590"/>
    <mergeCell ref="C2591:D2591"/>
    <mergeCell ref="C2582:D2582"/>
    <mergeCell ref="B2583:B2586"/>
    <mergeCell ref="C2583:D2583"/>
    <mergeCell ref="C2584:D2584"/>
    <mergeCell ref="C2585:D2585"/>
    <mergeCell ref="C2586:D2586"/>
  </mergeCells>
  <phoneticPr fontId="11" type="noConversion"/>
  <conditionalFormatting sqref="B2:C2">
    <cfRule type="cellIs" dxfId="59" priority="50" operator="equal">
      <formula>"불승인"</formula>
    </cfRule>
  </conditionalFormatting>
  <conditionalFormatting sqref="B54:C54">
    <cfRule type="cellIs" dxfId="58" priority="49" operator="equal">
      <formula>"불승인"</formula>
    </cfRule>
  </conditionalFormatting>
  <conditionalFormatting sqref="B106:C106">
    <cfRule type="cellIs" dxfId="57" priority="48" operator="equal">
      <formula>"불승인"</formula>
    </cfRule>
  </conditionalFormatting>
  <conditionalFormatting sqref="B158:C158">
    <cfRule type="cellIs" dxfId="56" priority="47" operator="equal">
      <formula>"불승인"</formula>
    </cfRule>
  </conditionalFormatting>
  <conditionalFormatting sqref="B210:C210">
    <cfRule type="cellIs" dxfId="55" priority="46" operator="equal">
      <formula>"불승인"</formula>
    </cfRule>
  </conditionalFormatting>
  <conditionalFormatting sqref="B262:C262">
    <cfRule type="cellIs" dxfId="54" priority="45" operator="equal">
      <formula>"불승인"</formula>
    </cfRule>
  </conditionalFormatting>
  <conditionalFormatting sqref="B314:C314">
    <cfRule type="cellIs" dxfId="53" priority="44" operator="equal">
      <formula>"불승인"</formula>
    </cfRule>
  </conditionalFormatting>
  <conditionalFormatting sqref="B366:C366">
    <cfRule type="cellIs" dxfId="52" priority="43" operator="equal">
      <formula>"불승인"</formula>
    </cfRule>
  </conditionalFormatting>
  <conditionalFormatting sqref="B418:C418">
    <cfRule type="cellIs" dxfId="51" priority="42" operator="equal">
      <formula>"불승인"</formula>
    </cfRule>
  </conditionalFormatting>
  <conditionalFormatting sqref="B470:C470">
    <cfRule type="cellIs" dxfId="50" priority="41" operator="equal">
      <formula>"불승인"</formula>
    </cfRule>
  </conditionalFormatting>
  <conditionalFormatting sqref="B522:C522">
    <cfRule type="cellIs" dxfId="49" priority="40" operator="equal">
      <formula>"불승인"</formula>
    </cfRule>
  </conditionalFormatting>
  <conditionalFormatting sqref="B574:C574">
    <cfRule type="cellIs" dxfId="48" priority="39" operator="equal">
      <formula>"불승인"</formula>
    </cfRule>
  </conditionalFormatting>
  <conditionalFormatting sqref="B626:C626">
    <cfRule type="cellIs" dxfId="47" priority="38" operator="equal">
      <formula>"불승인"</formula>
    </cfRule>
  </conditionalFormatting>
  <conditionalFormatting sqref="B678:C678">
    <cfRule type="cellIs" dxfId="46" priority="37" operator="equal">
      <formula>"불승인"</formula>
    </cfRule>
  </conditionalFormatting>
  <conditionalFormatting sqref="B730:C730">
    <cfRule type="cellIs" dxfId="45" priority="36" operator="equal">
      <formula>"불승인"</formula>
    </cfRule>
  </conditionalFormatting>
  <conditionalFormatting sqref="B782:C782">
    <cfRule type="cellIs" dxfId="44" priority="35" operator="equal">
      <formula>"불승인"</formula>
    </cfRule>
  </conditionalFormatting>
  <conditionalFormatting sqref="B834:C834">
    <cfRule type="cellIs" dxfId="43" priority="34" operator="equal">
      <formula>"불승인"</formula>
    </cfRule>
  </conditionalFormatting>
  <conditionalFormatting sqref="B886:C886">
    <cfRule type="cellIs" dxfId="42" priority="33" operator="equal">
      <formula>"불승인"</formula>
    </cfRule>
  </conditionalFormatting>
  <conditionalFormatting sqref="B938:C938">
    <cfRule type="cellIs" dxfId="41" priority="32" operator="equal">
      <formula>"불승인"</formula>
    </cfRule>
  </conditionalFormatting>
  <conditionalFormatting sqref="B990:C990">
    <cfRule type="cellIs" dxfId="40" priority="31" operator="equal">
      <formula>"불승인"</formula>
    </cfRule>
  </conditionalFormatting>
  <conditionalFormatting sqref="B1042:C1042">
    <cfRule type="cellIs" dxfId="39" priority="30" operator="equal">
      <formula>"불승인"</formula>
    </cfRule>
  </conditionalFormatting>
  <conditionalFormatting sqref="B1094:C1094">
    <cfRule type="cellIs" dxfId="38" priority="29" operator="equal">
      <formula>"불승인"</formula>
    </cfRule>
  </conditionalFormatting>
  <conditionalFormatting sqref="B1146:C1146">
    <cfRule type="cellIs" dxfId="37" priority="28" operator="equal">
      <formula>"불승인"</formula>
    </cfRule>
  </conditionalFormatting>
  <conditionalFormatting sqref="B1198:C1198">
    <cfRule type="cellIs" dxfId="36" priority="27" operator="equal">
      <formula>"불승인"</formula>
    </cfRule>
  </conditionalFormatting>
  <conditionalFormatting sqref="B1250:C1250">
    <cfRule type="cellIs" dxfId="35" priority="26" operator="equal">
      <formula>"불승인"</formula>
    </cfRule>
  </conditionalFormatting>
  <conditionalFormatting sqref="B1302:C1302">
    <cfRule type="cellIs" dxfId="34" priority="25" operator="equal">
      <formula>"불승인"</formula>
    </cfRule>
  </conditionalFormatting>
  <conditionalFormatting sqref="B1354:C1354">
    <cfRule type="cellIs" dxfId="33" priority="24" operator="equal">
      <formula>"불승인"</formula>
    </cfRule>
  </conditionalFormatting>
  <conditionalFormatting sqref="B1406:C1406">
    <cfRule type="cellIs" dxfId="32" priority="23" operator="equal">
      <formula>"불승인"</formula>
    </cfRule>
  </conditionalFormatting>
  <conditionalFormatting sqref="B1458:C1458">
    <cfRule type="cellIs" dxfId="31" priority="22" operator="equal">
      <formula>"불승인"</formula>
    </cfRule>
  </conditionalFormatting>
  <conditionalFormatting sqref="B1510:C1510">
    <cfRule type="cellIs" dxfId="30" priority="21" operator="equal">
      <formula>"불승인"</formula>
    </cfRule>
  </conditionalFormatting>
  <conditionalFormatting sqref="B1562:C1562">
    <cfRule type="cellIs" dxfId="29" priority="20" operator="equal">
      <formula>"불승인"</formula>
    </cfRule>
  </conditionalFormatting>
  <conditionalFormatting sqref="B1614:C1614">
    <cfRule type="cellIs" dxfId="28" priority="19" operator="equal">
      <formula>"불승인"</formula>
    </cfRule>
  </conditionalFormatting>
  <conditionalFormatting sqref="B1665:C1665">
    <cfRule type="cellIs" dxfId="27" priority="18" operator="equal">
      <formula>"불승인"</formula>
    </cfRule>
  </conditionalFormatting>
  <conditionalFormatting sqref="B1717:C1717">
    <cfRule type="cellIs" dxfId="26" priority="17" operator="equal">
      <formula>"불승인"</formula>
    </cfRule>
  </conditionalFormatting>
  <conditionalFormatting sqref="B1769:C1769">
    <cfRule type="cellIs" dxfId="25" priority="16" operator="equal">
      <formula>"불승인"</formula>
    </cfRule>
  </conditionalFormatting>
  <conditionalFormatting sqref="B1821:C1821">
    <cfRule type="cellIs" dxfId="24" priority="15" operator="equal">
      <formula>"불승인"</formula>
    </cfRule>
  </conditionalFormatting>
  <conditionalFormatting sqref="B1873:C1873">
    <cfRule type="cellIs" dxfId="23" priority="14" operator="equal">
      <formula>"불승인"</formula>
    </cfRule>
  </conditionalFormatting>
  <conditionalFormatting sqref="B1925:C1925">
    <cfRule type="cellIs" dxfId="22" priority="13" operator="equal">
      <formula>"불승인"</formula>
    </cfRule>
  </conditionalFormatting>
  <conditionalFormatting sqref="B1977:C1977">
    <cfRule type="cellIs" dxfId="21" priority="12" operator="equal">
      <formula>"불승인"</formula>
    </cfRule>
  </conditionalFormatting>
  <conditionalFormatting sqref="B2029:C2029">
    <cfRule type="cellIs" dxfId="20" priority="11" operator="equal">
      <formula>"불승인"</formula>
    </cfRule>
  </conditionalFormatting>
  <conditionalFormatting sqref="B2081:C2081">
    <cfRule type="cellIs" dxfId="19" priority="10" operator="equal">
      <formula>"불승인"</formula>
    </cfRule>
  </conditionalFormatting>
  <conditionalFormatting sqref="B2133:C2133">
    <cfRule type="cellIs" dxfId="18" priority="9" operator="equal">
      <formula>"불승인"</formula>
    </cfRule>
  </conditionalFormatting>
  <conditionalFormatting sqref="B2185:C2185">
    <cfRule type="cellIs" dxfId="17" priority="8" operator="equal">
      <formula>"불승인"</formula>
    </cfRule>
  </conditionalFormatting>
  <conditionalFormatting sqref="B2237:C2237">
    <cfRule type="cellIs" dxfId="16" priority="7" operator="equal">
      <formula>"불승인"</formula>
    </cfRule>
  </conditionalFormatting>
  <conditionalFormatting sqref="B2289:C2289">
    <cfRule type="cellIs" dxfId="15" priority="6" operator="equal">
      <formula>"불승인"</formula>
    </cfRule>
  </conditionalFormatting>
  <conditionalFormatting sqref="B2341:C2341">
    <cfRule type="cellIs" dxfId="14" priority="5" operator="equal">
      <formula>"불승인"</formula>
    </cfRule>
  </conditionalFormatting>
  <conditionalFormatting sqref="B2393:C2393">
    <cfRule type="cellIs" dxfId="13" priority="4" operator="equal">
      <formula>"불승인"</formula>
    </cfRule>
  </conditionalFormatting>
  <conditionalFormatting sqref="B2445:C2445">
    <cfRule type="cellIs" dxfId="12" priority="3" operator="equal">
      <formula>"불승인"</formula>
    </cfRule>
  </conditionalFormatting>
  <conditionalFormatting sqref="B2497:C2497">
    <cfRule type="cellIs" dxfId="11" priority="2" operator="equal">
      <formula>"불승인"</formula>
    </cfRule>
  </conditionalFormatting>
  <conditionalFormatting sqref="B2549:C2549">
    <cfRule type="cellIs" dxfId="10" priority="1" operator="equal">
      <formula>"불승인"</formula>
    </cfRule>
  </conditionalFormatting>
  <dataValidations disablePrompts="1" count="6">
    <dataValidation type="list" showInputMessage="1" showErrorMessage="1" sqref="D46 D98 D150 D202 D254 D306 D358 D410 D462 D514 D566 D618 D670 D722 D774 D826 D878 D930 D982 D1034 D1086 D1138 D1190 D1242 D1294 D1346 D1398 D1450 D1502 D1554 D1606 D1658 D1709 D1761 D1813 D1865 D1917 D1969 D2021 D2073 D2125 D2177 D2229 D2281 D2333 D2385 D2437 D2489 D2541 D2593" xr:uid="{00000000-0002-0000-0900-000002000000}">
      <formula1>"  ,1. 수요&gt;공급"</formula1>
    </dataValidation>
    <dataValidation type="list" allowBlank="1" showInputMessage="1" showErrorMessage="1" sqref="F46:G46 F98:G98 F150:G150 F202:G202 F254:G254 F306:G306 F358:G358 F410:G410 F462:G462 F514:G514 F566:G566 F618:G618 F670:G670 F722:G722 F774:G774 F826:G826 F878:G878 F930:G930 F982:G982 F1034:G1034 F1086:G1086 F1138:G1138 F1190:G1190 F1242:G1242 F1294:G1294 F1346:G1346 F1398:G1398 F1450:G1450 F1502:G1502 F1554:G1554 F1606:G1606 F1658:G1658 F1709:G1709 F1761:G1761 F1813:G1813 F1865:G1865 F1917:G1917 F1969:G1969 F2021:G2021 F2073:G2073 F2125:G2125 F2177:G2177 F2229:G2229 F2281:G2281 F2333:G2333 F2385:G2385 F2437:G2437 F2489:G2489 F2541:G2541 F2593:G2593" xr:uid="{00000000-0002-0000-0900-000003000000}">
      <formula1>"2. 선행·자격증 전제 고급과정"</formula1>
    </dataValidation>
    <dataValidation type="list" allowBlank="1" showInputMessage="1" showErrorMessage="1" sqref="H46:I46 H98:I98 H150:I150 H202:I202 H254:I254 H306:I306 H358:I358 H410:I410 H462:I462 H514:I514 H566:I566 H618:I618 H670:I670 H722:I722 H774:I774 H826:I826 H878:I878 H930:I930 H982:I982 H1034:I1034 H1086:I1086 H1138:I1138 H1190:I1190 H1242:I1242 H1294:I1294 H1346:I1346 H1398:I1398 H1450:I1450 H1502:I1502 H1554:I1554 H1606:I1606 H1658:I1658 H1709:I1709 H1761:I1761 H1813:I1813 H1865:I1865 H1917:I1917 H1969:I1969 H2021:I2021 H2073:I2073 H2125:I2125 H2177:I2177 H2229:I2229 H2281:I2281 H2333:I2333 H2385:I2385 H2437:I2437 H2489:I2489 H2541:I2541 H2593:I2593" xr:uid="{00000000-0002-0000-0900-000004000000}">
      <formula1>"3. 4차산업 관련 신기술융복합 등"</formula1>
    </dataValidation>
    <dataValidation type="list" allowBlank="1" showInputMessage="1" showErrorMessage="1" sqref="J46:K46 J98:K98 J150:K150 J202:K202 J254:K254 J306:K306 J358:K358 J410:K410 J462:K462 J514:K514 J566:K566 J618:K618 J670:K670 J722:K722 J774:K774 J826:K826 J878:K878 J930:K930 J982:K982 J1034:K1034 J1086:K1086 J1138:K1138 J1190:K1190 J1242:K1242 J1294:K1294 J1346:K1346 J1398:K1398 J1450:K1450 J1502:K1502 J1554:K1554 J1606:K1606 J1658:K1658 J1709:K1709 J1761:K1761 J1813:K1813 J1865:K1865 J1917:K1917 J1969:K1969 J2021:K2021 J2073:K2073 J2125:K2125 J2177:K2177 J2229:K2229 J2281:K2281 J2333:K2333 J2385:K2385 J2437:K2437 J2489:K2489 J2541:K2541 J2593:K2593" xr:uid="{00000000-0002-0000-0900-000005000000}">
      <formula1>"4. 중장년"</formula1>
    </dataValidation>
    <dataValidation type="list" allowBlank="1" showInputMessage="1" showErrorMessage="1" sqref="L46:M46 L98:M98 L150:M150 L202:M202 L254:M254 L306:M306 L358:M358 L410:M410 L462:M462 L514:M514 L566:M566 L618:M618 L670:M670 L722:M722 L774:M774 L826:M826 L878:M878 L930:M930 L982:M982 L1034:M1034 L1086:M1086 L1138:M1138 L1190:M1190 L1242:M1242 L1294:M1294 L1346:M1346 L1398:M1398 L1450:M1450 L1502:M1502 L1554:M1554 L1606:M1606 L1658:M1658 L1709:M1709 L1761:M1761 L1813:M1813 L1865:M1865 L1917:M1917 L1969:M1969 L2021:M2021 L2073:M2073 L2125:M2125 L2177:M2177 L2229:M2229 L2281:M2281 L2333:M2333 L2385:M2385 L2437:M2437 L2489:M2489 L2541:M2541 L2593:M2593" xr:uid="{00000000-0002-0000-0900-000006000000}">
      <formula1>"5. IT·SW등 노동시간단축 인력수요 예상"</formula1>
    </dataValidation>
    <dataValidation type="list" allowBlank="1" showInputMessage="1" showErrorMessage="1" sqref="N46:O46 N98:O98 N150:O150 N202:O202 N254:O254 N306:O306 N358:O358 N410:O410 N462:O462 N514:O514 N566:O566 N618:O618 N670:O670 N722:O722 N774:O774 N826:O826 N878:O878 N930:O930 N982:O982 N1034:O1034 N1086:O1086 N1138:O1138 N1190:O1190 N1242:O1242 N1294:O1294 N1346:O1346 N1398:O1398 N1450:O1450 N1502:O1502 N1554:O1554 N1606:O1606 N1658:O1658 N1709:O1709 N1761:O1761 N1813:O1813 N1865:O1865 N1917:O1917 N1969:O1969 N2021:O2021 N2073:O2073 N2125:O2125 N2177:O2177 N2229:O2229 N2281:O2281 N2333:O2333 N2385:O2385 N2437:O2437 N2489:O2489 N2541:O2541 N2593:O2593" xr:uid="{00000000-0002-0000-0900-000007000000}">
      <formula1>"6. 그 외 훈련 필요성 인정과정"</formula1>
    </dataValidation>
  </dataValidations>
  <pageMargins left="0.49" right="0.15748031496062992" top="0.31496062992125984" bottom="0.34" header="0.19685039370078741" footer="0.15748031496062992"/>
  <pageSetup paperSize="9" scale="41" orientation="landscape" r:id="rId1"/>
  <headerFoot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519"/>
  <sheetViews>
    <sheetView showGridLines="0" tabSelected="1" topLeftCell="B1" zoomScale="80" zoomScaleNormal="80" zoomScaleSheetLayoutView="80" zoomScalePageLayoutView="55" workbookViewId="0">
      <selection activeCell="W6" sqref="W6"/>
    </sheetView>
  </sheetViews>
  <sheetFormatPr defaultColWidth="10" defaultRowHeight="13.8" outlineLevelRow="1" x14ac:dyDescent="0.25"/>
  <cols>
    <col min="1" max="1" width="12.5546875" style="371" hidden="1" customWidth="1"/>
    <col min="2" max="3" width="17.44140625" style="371" customWidth="1"/>
    <col min="4" max="4" width="20.77734375" style="371" customWidth="1"/>
    <col min="5" max="15" width="17.44140625" style="371" customWidth="1"/>
    <col min="16" max="21" width="14.44140625" style="371" customWidth="1"/>
    <col min="22" max="22" width="14.5546875" style="371" customWidth="1"/>
    <col min="23" max="16384" width="10" style="371"/>
  </cols>
  <sheetData>
    <row r="1" spans="1:20" ht="43.5" customHeight="1" x14ac:dyDescent="0.25">
      <c r="B1" s="372" t="s">
        <v>262</v>
      </c>
      <c r="C1" s="373"/>
      <c r="D1" s="373"/>
      <c r="E1" s="373"/>
      <c r="F1" s="373"/>
      <c r="G1" s="373"/>
      <c r="H1" s="373"/>
      <c r="I1" s="373"/>
      <c r="J1" s="373"/>
      <c r="K1" s="373"/>
      <c r="L1" s="373"/>
      <c r="M1" s="373"/>
      <c r="N1" s="373"/>
      <c r="O1" s="373"/>
      <c r="P1" s="373"/>
      <c r="Q1" s="373"/>
      <c r="R1" s="373"/>
    </row>
    <row r="2" spans="1:20" ht="21.6" customHeight="1" x14ac:dyDescent="0.25">
      <c r="B2" s="942" t="str">
        <f>INDEX('훈련비용 조정내역표'!$C$62:$C$72,MATCH(F4,'훈련비용 조정내역표'!$B$62:$B$72,0),0)</f>
        <v>승인</v>
      </c>
      <c r="C2" s="942"/>
      <c r="D2" s="374"/>
      <c r="E2" s="375"/>
      <c r="F2" s="375"/>
      <c r="G2" s="376"/>
      <c r="H2" s="383" t="s">
        <v>247</v>
      </c>
      <c r="I2" s="378">
        <f>INDEX('훈련비용 조정내역표'!$G$62:$G$72,MATCH(F4,'훈련비용 조정내역표'!$B$62:$B$72,0),0)</f>
        <v>0</v>
      </c>
      <c r="J2" s="383" t="s">
        <v>248</v>
      </c>
      <c r="K2" s="605">
        <f>INT(IFERROR($J7/($B6*$E6*$B9),))</f>
        <v>0</v>
      </c>
      <c r="L2" s="435" t="e">
        <f>K2/$I2</f>
        <v>#DIV/0!</v>
      </c>
      <c r="M2" s="436" t="s">
        <v>249</v>
      </c>
      <c r="N2" s="605">
        <f>INT(IFERROR($N7/($D6*$G6*$D9),))</f>
        <v>0</v>
      </c>
      <c r="O2" s="435" t="e">
        <f>N2/$I2</f>
        <v>#DIV/0!</v>
      </c>
      <c r="P2" s="373"/>
      <c r="Q2" s="373"/>
      <c r="R2" s="373"/>
    </row>
    <row r="3" spans="1:20" ht="21.6" customHeight="1" x14ac:dyDescent="0.25">
      <c r="B3" s="379" t="s">
        <v>229</v>
      </c>
      <c r="C3" s="881" t="s">
        <v>330</v>
      </c>
      <c r="D3" s="881"/>
      <c r="E3" s="881"/>
      <c r="F3" s="377" t="s">
        <v>231</v>
      </c>
      <c r="G3" s="380" t="s">
        <v>233</v>
      </c>
      <c r="H3" s="943" t="s">
        <v>250</v>
      </c>
      <c r="I3" s="944"/>
      <c r="J3" s="944"/>
      <c r="K3" s="944"/>
      <c r="L3" s="944"/>
      <c r="M3" s="944"/>
      <c r="N3" s="944"/>
      <c r="O3" s="945"/>
      <c r="P3" s="373"/>
      <c r="Q3" s="373"/>
      <c r="R3" s="373"/>
    </row>
    <row r="4" spans="1:20" ht="21.6" customHeight="1" thickBot="1" x14ac:dyDescent="0.3">
      <c r="B4" s="636" t="str">
        <f>일반사항!$E$6</f>
        <v>부산</v>
      </c>
      <c r="C4" s="961" t="str">
        <f>"("&amp;일반사항!$E$8&amp;")"</f>
        <v>()</v>
      </c>
      <c r="D4" s="937"/>
      <c r="E4" s="937"/>
      <c r="F4" s="665">
        <f>'훈련비용 조정내역표'!$B$62</f>
        <v>51</v>
      </c>
      <c r="G4" s="381">
        <f>INDEX('훈련비용 조정내역표'!$H$62:$H$72,MATCH(F4,'훈련비용 조정내역표'!$B$62:$B$72,0),0)</f>
        <v>0</v>
      </c>
      <c r="H4" s="937">
        <f>INDEX('훈련비용 조정내역표'!$D$62:$D$72,MATCH(F4,'훈련비용 조정내역표'!$B$62:$B$72,0),0)</f>
        <v>0</v>
      </c>
      <c r="I4" s="937"/>
      <c r="J4" s="937"/>
      <c r="K4" s="937"/>
      <c r="L4" s="434" t="str">
        <f>IF(E6=G6,"◯ 적합","◯ 변경")</f>
        <v>◯ 적합</v>
      </c>
      <c r="M4" s="938">
        <f>INDEX('훈련비용 조정내역표'!$E$62:$E$72,MATCH(F4,'훈련비용 조정내역표'!$B$62:$B$72,0),0)</f>
        <v>0</v>
      </c>
      <c r="N4" s="938"/>
      <c r="O4" s="938"/>
      <c r="P4" s="373"/>
      <c r="Q4" s="373"/>
      <c r="R4" s="373"/>
    </row>
    <row r="5" spans="1:20" ht="21.6" customHeight="1" thickTop="1" x14ac:dyDescent="0.25">
      <c r="B5" s="939" t="s">
        <v>106</v>
      </c>
      <c r="C5" s="939"/>
      <c r="D5" s="939"/>
      <c r="E5" s="939" t="s">
        <v>163</v>
      </c>
      <c r="F5" s="939"/>
      <c r="G5" s="940"/>
      <c r="H5" s="941" t="s">
        <v>243</v>
      </c>
      <c r="I5" s="939"/>
      <c r="J5" s="939"/>
      <c r="K5" s="939"/>
      <c r="L5" s="939" t="s">
        <v>246</v>
      </c>
      <c r="M5" s="939"/>
      <c r="N5" s="939"/>
      <c r="O5" s="939"/>
      <c r="P5" s="373"/>
      <c r="Q5" s="373"/>
      <c r="R5" s="373"/>
      <c r="T5" s="382"/>
    </row>
    <row r="6" spans="1:20" ht="21.6" customHeight="1" x14ac:dyDescent="0.25">
      <c r="B6" s="915">
        <f>INDEX('훈련비용 조정내역표'!$O$62:$O$72,MATCH(F4,'훈련비용 조정내역표'!$B$62:$B$72,0),0)</f>
        <v>0</v>
      </c>
      <c r="C6" s="917" t="str">
        <f>IF(B6=D6,"◯ 적합","◯ 변경")</f>
        <v>◯ 적합</v>
      </c>
      <c r="D6" s="918">
        <f>INDEX('훈련비용 조정내역표'!$Y$62:$Y$72,MATCH(F4,'훈련비용 조정내역표'!$B$62:$B$72,0),0)</f>
        <v>0</v>
      </c>
      <c r="E6" s="915">
        <f>INDEX('훈련비용 조정내역표'!$N$62:$N$72,MATCH(F4,'훈련비용 조정내역표'!$B$62:$B$72,0),0)</f>
        <v>0</v>
      </c>
      <c r="F6" s="917" t="str">
        <f>IF(E6=G6,"◯ 적합","◯ 변경")</f>
        <v>◯ 적합</v>
      </c>
      <c r="G6" s="921">
        <f>INDEX('훈련비용 조정내역표'!$X$62:$X$72,MATCH(F4,'훈련비용 조정내역표'!$B$62:$B$72,0),0)</f>
        <v>0</v>
      </c>
      <c r="H6" s="934" t="s">
        <v>36</v>
      </c>
      <c r="I6" s="926"/>
      <c r="J6" s="935">
        <f>J7+J8+J9+J10</f>
        <v>0</v>
      </c>
      <c r="K6" s="935"/>
      <c r="L6" s="926" t="s">
        <v>36</v>
      </c>
      <c r="M6" s="926"/>
      <c r="N6" s="935">
        <f>N7+N8+N9+N10</f>
        <v>0</v>
      </c>
      <c r="O6" s="935"/>
      <c r="P6" s="373"/>
      <c r="Q6" s="373"/>
      <c r="R6" s="373"/>
      <c r="T6" s="382"/>
    </row>
    <row r="7" spans="1:20" ht="21.6" customHeight="1" x14ac:dyDescent="0.25">
      <c r="A7" s="371" t="str">
        <f>F4&amp;"훈련비금액"</f>
        <v>51훈련비금액</v>
      </c>
      <c r="B7" s="915"/>
      <c r="C7" s="917"/>
      <c r="D7" s="918"/>
      <c r="E7" s="915"/>
      <c r="F7" s="917"/>
      <c r="G7" s="921"/>
      <c r="H7" s="929" t="s">
        <v>263</v>
      </c>
      <c r="I7" s="932"/>
      <c r="J7" s="936">
        <f>E41</f>
        <v>0</v>
      </c>
      <c r="K7" s="936"/>
      <c r="L7" s="932" t="s">
        <v>263</v>
      </c>
      <c r="M7" s="932"/>
      <c r="N7" s="936">
        <f>L41</f>
        <v>0</v>
      </c>
      <c r="O7" s="936"/>
      <c r="P7" s="373"/>
      <c r="Q7" s="373"/>
      <c r="R7" s="373"/>
      <c r="T7" s="382"/>
    </row>
    <row r="8" spans="1:20" ht="21.6" customHeight="1" x14ac:dyDescent="0.25">
      <c r="A8" s="371" t="str">
        <f>F4&amp;"숙식비"</f>
        <v>51숙식비</v>
      </c>
      <c r="B8" s="926" t="s">
        <v>236</v>
      </c>
      <c r="C8" s="926"/>
      <c r="D8" s="926"/>
      <c r="E8" s="926" t="s">
        <v>237</v>
      </c>
      <c r="F8" s="926"/>
      <c r="G8" s="927"/>
      <c r="H8" s="928" t="s">
        <v>342</v>
      </c>
      <c r="I8" s="384" t="s">
        <v>244</v>
      </c>
      <c r="J8" s="923">
        <f>E42</f>
        <v>0</v>
      </c>
      <c r="K8" s="923"/>
      <c r="L8" s="931" t="s">
        <v>342</v>
      </c>
      <c r="M8" s="384" t="s">
        <v>244</v>
      </c>
      <c r="N8" s="914">
        <f>L42</f>
        <v>0</v>
      </c>
      <c r="O8" s="914"/>
      <c r="P8" s="373"/>
      <c r="Q8" s="373"/>
      <c r="R8" s="373"/>
      <c r="T8" s="382"/>
    </row>
    <row r="9" spans="1:20" ht="21.6" customHeight="1" x14ac:dyDescent="0.25">
      <c r="A9" s="371" t="str">
        <f>F4&amp;"식비"</f>
        <v>51식비</v>
      </c>
      <c r="B9" s="915">
        <f>INDEX('훈련비용 조정내역표'!$M$62:$M$72,MATCH(F4,'훈련비용 조정내역표'!$B$62:$B$72,0),0)</f>
        <v>0</v>
      </c>
      <c r="C9" s="917" t="str">
        <f>IF(B9=D9,"◯ 적합","◯ 변경")</f>
        <v>◯ 적합</v>
      </c>
      <c r="D9" s="918">
        <f>INDEX('훈련비용 조정내역표'!$W$62:$W$72,MATCH(F4,'훈련비용 조정내역표'!$B$62:$B$72,0),0)</f>
        <v>0</v>
      </c>
      <c r="E9" s="920">
        <f>INDEX('훈련비용 조정내역표'!$J$62:$J$72,MATCH(F4,'훈련비용 조정내역표'!$B$62:$B$72,0),0)</f>
        <v>0</v>
      </c>
      <c r="F9" s="917" t="str">
        <f>IF(E9=G9,"◯ 적합","◯ 변경")</f>
        <v>◯ 적합</v>
      </c>
      <c r="G9" s="921">
        <f>INDEX('훈련비용 조정내역표'!$K$62:$K$72,MATCH(F4,'훈련비용 조정내역표'!$B$62:$B$72,0),0)</f>
        <v>0</v>
      </c>
      <c r="H9" s="929"/>
      <c r="I9" s="384" t="s">
        <v>199</v>
      </c>
      <c r="J9" s="923">
        <f>E43</f>
        <v>0</v>
      </c>
      <c r="K9" s="923"/>
      <c r="L9" s="932"/>
      <c r="M9" s="384" t="s">
        <v>199</v>
      </c>
      <c r="N9" s="914">
        <f>L43</f>
        <v>0</v>
      </c>
      <c r="O9" s="914"/>
      <c r="P9" s="373"/>
      <c r="Q9" s="373"/>
      <c r="R9" s="373"/>
      <c r="T9" s="382"/>
    </row>
    <row r="10" spans="1:20" ht="21.6" customHeight="1" thickBot="1" x14ac:dyDescent="0.3">
      <c r="A10" s="371" t="str">
        <f>F4&amp;"수당 등"</f>
        <v>51수당 등</v>
      </c>
      <c r="B10" s="916"/>
      <c r="C10" s="917"/>
      <c r="D10" s="919"/>
      <c r="E10" s="916"/>
      <c r="F10" s="917"/>
      <c r="G10" s="922"/>
      <c r="H10" s="930"/>
      <c r="I10" s="385" t="s">
        <v>245</v>
      </c>
      <c r="J10" s="924">
        <f>E44</f>
        <v>0</v>
      </c>
      <c r="K10" s="924"/>
      <c r="L10" s="933"/>
      <c r="M10" s="385" t="s">
        <v>245</v>
      </c>
      <c r="N10" s="925">
        <f>L44</f>
        <v>0</v>
      </c>
      <c r="O10" s="925"/>
      <c r="P10" s="373"/>
      <c r="Q10" s="373"/>
      <c r="R10" s="373"/>
      <c r="T10" s="382"/>
    </row>
    <row r="11" spans="1:20" ht="21.6" customHeight="1" thickTop="1" thickBot="1" x14ac:dyDescent="0.3">
      <c r="B11" s="883" t="s">
        <v>238</v>
      </c>
      <c r="C11" s="883"/>
      <c r="D11" s="386">
        <f>INDEX('훈련비용 조정내역표'!$L$62:$L$72,MATCH(F4,'훈련비용 조정내역표'!$B$62:$B$72,0),0)</f>
        <v>0</v>
      </c>
      <c r="E11" s="883" t="s">
        <v>239</v>
      </c>
      <c r="F11" s="883"/>
      <c r="G11" s="387">
        <f>INDEX('훈련비용 조정내역표'!$V$62:$V$72,MATCH(F4,'훈련비용 조정내역표'!$B$62:$B$72,0),0)</f>
        <v>0</v>
      </c>
      <c r="H11" s="884" t="s">
        <v>240</v>
      </c>
      <c r="I11" s="884"/>
      <c r="J11" s="388" t="s">
        <v>241</v>
      </c>
      <c r="K11" s="389"/>
      <c r="L11" s="388" t="s">
        <v>242</v>
      </c>
      <c r="M11" s="390"/>
      <c r="N11" s="885"/>
      <c r="O11" s="885"/>
      <c r="P11" s="373"/>
      <c r="Q11" s="373"/>
      <c r="R11" s="373"/>
      <c r="T11" s="382"/>
    </row>
    <row r="12" spans="1:20" ht="21.6" customHeight="1" thickTop="1" x14ac:dyDescent="0.25">
      <c r="B12" s="886" t="s">
        <v>174</v>
      </c>
      <c r="C12" s="889" t="s">
        <v>175</v>
      </c>
      <c r="D12" s="890"/>
      <c r="E12" s="895" t="s">
        <v>251</v>
      </c>
      <c r="F12" s="896"/>
      <c r="G12" s="896"/>
      <c r="H12" s="896"/>
      <c r="I12" s="897" t="s">
        <v>252</v>
      </c>
      <c r="J12" s="898"/>
      <c r="K12" s="899"/>
      <c r="L12" s="906" t="s">
        <v>253</v>
      </c>
      <c r="M12" s="907"/>
      <c r="N12" s="907"/>
      <c r="O12" s="908"/>
      <c r="P12" s="382"/>
    </row>
    <row r="13" spans="1:20" ht="21.6" customHeight="1" x14ac:dyDescent="0.25">
      <c r="B13" s="887"/>
      <c r="C13" s="891"/>
      <c r="D13" s="892"/>
      <c r="E13" s="909" t="s">
        <v>176</v>
      </c>
      <c r="F13" s="911" t="s">
        <v>177</v>
      </c>
      <c r="G13" s="912"/>
      <c r="H13" s="912"/>
      <c r="I13" s="900"/>
      <c r="J13" s="901"/>
      <c r="K13" s="902"/>
      <c r="L13" s="909" t="s">
        <v>176</v>
      </c>
      <c r="M13" s="911" t="s">
        <v>177</v>
      </c>
      <c r="N13" s="912"/>
      <c r="O13" s="913"/>
      <c r="P13" s="382"/>
    </row>
    <row r="14" spans="1:20" ht="21.6" customHeight="1" x14ac:dyDescent="0.25">
      <c r="B14" s="888"/>
      <c r="C14" s="893"/>
      <c r="D14" s="894"/>
      <c r="E14" s="910"/>
      <c r="F14" s="392" t="s">
        <v>134</v>
      </c>
      <c r="G14" s="392" t="s">
        <v>195</v>
      </c>
      <c r="H14" s="391" t="s">
        <v>136</v>
      </c>
      <c r="I14" s="903"/>
      <c r="J14" s="904"/>
      <c r="K14" s="905"/>
      <c r="L14" s="910"/>
      <c r="M14" s="392" t="s">
        <v>134</v>
      </c>
      <c r="N14" s="392" t="s">
        <v>195</v>
      </c>
      <c r="O14" s="392" t="s">
        <v>136</v>
      </c>
      <c r="P14" s="382"/>
    </row>
    <row r="15" spans="1:20" ht="18.600000000000001" customHeight="1" x14ac:dyDescent="0.25">
      <c r="A15" s="451" t="s">
        <v>114</v>
      </c>
      <c r="B15" s="393" t="s">
        <v>114</v>
      </c>
      <c r="C15" s="880" t="s">
        <v>180</v>
      </c>
      <c r="D15" s="878"/>
      <c r="E15" s="394">
        <f>F15*G15*H15</f>
        <v>0</v>
      </c>
      <c r="F15" s="395"/>
      <c r="G15" s="395"/>
      <c r="H15" s="394">
        <f>B6</f>
        <v>0</v>
      </c>
      <c r="I15" s="396">
        <f>L15-E15</f>
        <v>0</v>
      </c>
      <c r="J15" s="397"/>
      <c r="K15" s="398"/>
      <c r="L15" s="394">
        <f>M15*N15*O15</f>
        <v>0</v>
      </c>
      <c r="M15" s="399"/>
      <c r="N15" s="399"/>
      <c r="O15" s="394">
        <f>D6</f>
        <v>0</v>
      </c>
      <c r="P15" s="382"/>
    </row>
    <row r="16" spans="1:20" ht="18.600000000000001" customHeight="1" x14ac:dyDescent="0.25">
      <c r="A16" s="451" t="s">
        <v>164</v>
      </c>
      <c r="B16" s="881" t="s">
        <v>164</v>
      </c>
      <c r="C16" s="876" t="s">
        <v>178</v>
      </c>
      <c r="D16" s="877"/>
      <c r="E16" s="400">
        <f>SUM(E17:E20)</f>
        <v>0</v>
      </c>
      <c r="F16" s="401"/>
      <c r="G16" s="402"/>
      <c r="H16" s="402"/>
      <c r="I16" s="396"/>
      <c r="J16" s="403"/>
      <c r="K16" s="404"/>
      <c r="L16" s="400">
        <f>SUM(L17:L20)</f>
        <v>0</v>
      </c>
      <c r="M16" s="401"/>
      <c r="N16" s="402"/>
      <c r="O16" s="402"/>
      <c r="P16" s="382"/>
    </row>
    <row r="17" spans="1:16" ht="18.600000000000001" customHeight="1" x14ac:dyDescent="0.25">
      <c r="A17" s="451"/>
      <c r="B17" s="881"/>
      <c r="C17" s="874" t="s">
        <v>181</v>
      </c>
      <c r="D17" s="882"/>
      <c r="E17" s="394">
        <f t="shared" ref="E17:E20" si="0">F17*G17*H17</f>
        <v>0</v>
      </c>
      <c r="F17" s="395"/>
      <c r="G17" s="395"/>
      <c r="H17" s="394">
        <f>H15</f>
        <v>0</v>
      </c>
      <c r="I17" s="396">
        <f t="shared" ref="I17:I21" si="1">L17-E17</f>
        <v>0</v>
      </c>
      <c r="J17" s="397"/>
      <c r="K17" s="398"/>
      <c r="L17" s="394">
        <f t="shared" ref="L17:L21" si="2">M17*N17*O17</f>
        <v>0</v>
      </c>
      <c r="M17" s="399"/>
      <c r="N17" s="399"/>
      <c r="O17" s="394">
        <f>O15</f>
        <v>0</v>
      </c>
      <c r="P17" s="382"/>
    </row>
    <row r="18" spans="1:16" ht="18.600000000000001" customHeight="1" x14ac:dyDescent="0.25">
      <c r="A18" s="451"/>
      <c r="B18" s="881"/>
      <c r="C18" s="874" t="s">
        <v>181</v>
      </c>
      <c r="D18" s="882"/>
      <c r="E18" s="394">
        <f t="shared" si="0"/>
        <v>0</v>
      </c>
      <c r="F18" s="395"/>
      <c r="G18" s="395"/>
      <c r="H18" s="394">
        <f>H15</f>
        <v>0</v>
      </c>
      <c r="I18" s="396">
        <f t="shared" si="1"/>
        <v>0</v>
      </c>
      <c r="J18" s="397"/>
      <c r="K18" s="398"/>
      <c r="L18" s="394">
        <f t="shared" si="2"/>
        <v>0</v>
      </c>
      <c r="M18" s="399"/>
      <c r="N18" s="399"/>
      <c r="O18" s="394">
        <f>O15</f>
        <v>0</v>
      </c>
      <c r="P18" s="382"/>
    </row>
    <row r="19" spans="1:16" ht="18.600000000000001" customHeight="1" x14ac:dyDescent="0.25">
      <c r="A19" s="451"/>
      <c r="B19" s="881"/>
      <c r="C19" s="874" t="s">
        <v>182</v>
      </c>
      <c r="D19" s="867"/>
      <c r="E19" s="394">
        <f t="shared" si="0"/>
        <v>0</v>
      </c>
      <c r="F19" s="395"/>
      <c r="G19" s="395"/>
      <c r="H19" s="394">
        <f>H15</f>
        <v>0</v>
      </c>
      <c r="I19" s="396">
        <f t="shared" si="1"/>
        <v>0</v>
      </c>
      <c r="J19" s="397"/>
      <c r="K19" s="398"/>
      <c r="L19" s="394">
        <f t="shared" si="2"/>
        <v>0</v>
      </c>
      <c r="M19" s="399"/>
      <c r="N19" s="399"/>
      <c r="O19" s="394">
        <f>O15</f>
        <v>0</v>
      </c>
      <c r="P19" s="382"/>
    </row>
    <row r="20" spans="1:16" ht="18.600000000000001" customHeight="1" x14ac:dyDescent="0.25">
      <c r="A20" s="451"/>
      <c r="B20" s="881"/>
      <c r="C20" s="874" t="s">
        <v>182</v>
      </c>
      <c r="D20" s="867"/>
      <c r="E20" s="394">
        <f t="shared" si="0"/>
        <v>0</v>
      </c>
      <c r="F20" s="395"/>
      <c r="G20" s="395"/>
      <c r="H20" s="394">
        <f>H15</f>
        <v>0</v>
      </c>
      <c r="I20" s="396">
        <f t="shared" si="1"/>
        <v>0</v>
      </c>
      <c r="J20" s="397"/>
      <c r="K20" s="398"/>
      <c r="L20" s="394">
        <f t="shared" si="2"/>
        <v>0</v>
      </c>
      <c r="M20" s="399"/>
      <c r="N20" s="399"/>
      <c r="O20" s="394">
        <f>O15</f>
        <v>0</v>
      </c>
      <c r="P20" s="382"/>
    </row>
    <row r="21" spans="1:16" ht="18.600000000000001" customHeight="1" x14ac:dyDescent="0.25">
      <c r="A21" s="451" t="s">
        <v>165</v>
      </c>
      <c r="B21" s="405" t="s">
        <v>165</v>
      </c>
      <c r="C21" s="874" t="s">
        <v>183</v>
      </c>
      <c r="D21" s="867"/>
      <c r="E21" s="394">
        <f>F21*G21*H21</f>
        <v>0</v>
      </c>
      <c r="F21" s="395"/>
      <c r="G21" s="395"/>
      <c r="H21" s="394">
        <f>H15</f>
        <v>0</v>
      </c>
      <c r="I21" s="396">
        <f t="shared" si="1"/>
        <v>0</v>
      </c>
      <c r="J21" s="397"/>
      <c r="K21" s="398"/>
      <c r="L21" s="394">
        <f t="shared" si="2"/>
        <v>0</v>
      </c>
      <c r="M21" s="399"/>
      <c r="N21" s="399"/>
      <c r="O21" s="394">
        <f>O15</f>
        <v>0</v>
      </c>
      <c r="P21" s="382"/>
    </row>
    <row r="22" spans="1:16" ht="18.600000000000001" customHeight="1" x14ac:dyDescent="0.25">
      <c r="A22" s="451" t="s">
        <v>166</v>
      </c>
      <c r="B22" s="875" t="s">
        <v>166</v>
      </c>
      <c r="C22" s="876" t="s">
        <v>178</v>
      </c>
      <c r="D22" s="877"/>
      <c r="E22" s="400">
        <f>SUM(E23:E25)</f>
        <v>0</v>
      </c>
      <c r="F22" s="401"/>
      <c r="G22" s="402"/>
      <c r="H22" s="402"/>
      <c r="I22" s="406"/>
      <c r="J22" s="403"/>
      <c r="K22" s="404"/>
      <c r="L22" s="400">
        <f>SUM(L23:L25)</f>
        <v>0</v>
      </c>
      <c r="M22" s="401"/>
      <c r="N22" s="402"/>
      <c r="O22" s="402"/>
      <c r="P22" s="382"/>
    </row>
    <row r="23" spans="1:16" ht="18.600000000000001" customHeight="1" x14ac:dyDescent="0.25">
      <c r="A23" s="451"/>
      <c r="B23" s="879"/>
      <c r="C23" s="866" t="s">
        <v>184</v>
      </c>
      <c r="D23" s="867"/>
      <c r="E23" s="394">
        <f>F23*G23*H23</f>
        <v>0</v>
      </c>
      <c r="F23" s="395"/>
      <c r="G23" s="395"/>
      <c r="H23" s="394">
        <f>H15</f>
        <v>0</v>
      </c>
      <c r="I23" s="396">
        <f t="shared" ref="I23:I26" si="3">L23-E23</f>
        <v>0</v>
      </c>
      <c r="J23" s="397"/>
      <c r="K23" s="398"/>
      <c r="L23" s="394">
        <f t="shared" ref="L23:L26" si="4">M23*N23*O23</f>
        <v>0</v>
      </c>
      <c r="M23" s="399"/>
      <c r="N23" s="399"/>
      <c r="O23" s="394">
        <f>O15</f>
        <v>0</v>
      </c>
      <c r="P23" s="382"/>
    </row>
    <row r="24" spans="1:16" ht="18.600000000000001" customHeight="1" x14ac:dyDescent="0.25">
      <c r="A24" s="451"/>
      <c r="B24" s="879"/>
      <c r="C24" s="866" t="s">
        <v>185</v>
      </c>
      <c r="D24" s="867"/>
      <c r="E24" s="394">
        <f t="shared" ref="E24:E25" si="5">F24*G24*H24</f>
        <v>0</v>
      </c>
      <c r="F24" s="395"/>
      <c r="G24" s="395"/>
      <c r="H24" s="394">
        <f>H15</f>
        <v>0</v>
      </c>
      <c r="I24" s="396">
        <f t="shared" si="3"/>
        <v>0</v>
      </c>
      <c r="J24" s="397"/>
      <c r="K24" s="398"/>
      <c r="L24" s="394">
        <f t="shared" si="4"/>
        <v>0</v>
      </c>
      <c r="M24" s="399"/>
      <c r="N24" s="399"/>
      <c r="O24" s="394">
        <f>O15</f>
        <v>0</v>
      </c>
      <c r="P24" s="382"/>
    </row>
    <row r="25" spans="1:16" ht="18.600000000000001" customHeight="1" x14ac:dyDescent="0.25">
      <c r="A25" s="451"/>
      <c r="B25" s="879"/>
      <c r="C25" s="866" t="s">
        <v>179</v>
      </c>
      <c r="D25" s="867"/>
      <c r="E25" s="394">
        <f t="shared" si="5"/>
        <v>0</v>
      </c>
      <c r="F25" s="395"/>
      <c r="G25" s="395"/>
      <c r="H25" s="394">
        <f>H15</f>
        <v>0</v>
      </c>
      <c r="I25" s="396">
        <f t="shared" si="3"/>
        <v>0</v>
      </c>
      <c r="J25" s="397"/>
      <c r="K25" s="398"/>
      <c r="L25" s="394">
        <f t="shared" si="4"/>
        <v>0</v>
      </c>
      <c r="M25" s="399"/>
      <c r="N25" s="399"/>
      <c r="O25" s="394">
        <f>O15</f>
        <v>0</v>
      </c>
      <c r="P25" s="382"/>
    </row>
    <row r="26" spans="1:16" ht="18.600000000000001" customHeight="1" x14ac:dyDescent="0.25">
      <c r="A26" s="451" t="s">
        <v>167</v>
      </c>
      <c r="B26" s="407" t="s">
        <v>167</v>
      </c>
      <c r="C26" s="874" t="s">
        <v>186</v>
      </c>
      <c r="D26" s="867"/>
      <c r="E26" s="394">
        <f>F26*G26*H26</f>
        <v>0</v>
      </c>
      <c r="F26" s="395"/>
      <c r="G26" s="395"/>
      <c r="H26" s="394">
        <f>H15</f>
        <v>0</v>
      </c>
      <c r="I26" s="396">
        <f t="shared" si="3"/>
        <v>0</v>
      </c>
      <c r="J26" s="397"/>
      <c r="K26" s="398"/>
      <c r="L26" s="394">
        <f t="shared" si="4"/>
        <v>0</v>
      </c>
      <c r="M26" s="399"/>
      <c r="N26" s="399"/>
      <c r="O26" s="394">
        <f>O15</f>
        <v>0</v>
      </c>
      <c r="P26" s="382"/>
    </row>
    <row r="27" spans="1:16" ht="18.600000000000001" customHeight="1" x14ac:dyDescent="0.25">
      <c r="A27" s="451" t="s">
        <v>168</v>
      </c>
      <c r="B27" s="875" t="s">
        <v>168</v>
      </c>
      <c r="C27" s="876" t="s">
        <v>178</v>
      </c>
      <c r="D27" s="877"/>
      <c r="E27" s="400">
        <f>SUM(E28:E30)</f>
        <v>0</v>
      </c>
      <c r="F27" s="401"/>
      <c r="G27" s="402"/>
      <c r="H27" s="402"/>
      <c r="I27" s="406"/>
      <c r="J27" s="403"/>
      <c r="K27" s="404"/>
      <c r="L27" s="400">
        <f>SUM(L28:L30)</f>
        <v>0</v>
      </c>
      <c r="M27" s="401"/>
      <c r="N27" s="402"/>
      <c r="O27" s="402"/>
      <c r="P27" s="382"/>
    </row>
    <row r="28" spans="1:16" ht="18.600000000000001" customHeight="1" x14ac:dyDescent="0.25">
      <c r="A28" s="451"/>
      <c r="B28" s="875"/>
      <c r="C28" s="866" t="s">
        <v>187</v>
      </c>
      <c r="D28" s="867"/>
      <c r="E28" s="394">
        <f t="shared" ref="E28:E30" si="6">F28*G28*H28</f>
        <v>0</v>
      </c>
      <c r="F28" s="395"/>
      <c r="G28" s="395"/>
      <c r="H28" s="394">
        <f>H15</f>
        <v>0</v>
      </c>
      <c r="I28" s="396">
        <f t="shared" ref="I28:I31" si="7">L28-E28</f>
        <v>0</v>
      </c>
      <c r="J28" s="397"/>
      <c r="K28" s="398"/>
      <c r="L28" s="394">
        <f t="shared" ref="L28:L31" si="8">M28*N28*O28</f>
        <v>0</v>
      </c>
      <c r="M28" s="399"/>
      <c r="N28" s="399"/>
      <c r="O28" s="394">
        <f>O15</f>
        <v>0</v>
      </c>
      <c r="P28" s="382"/>
    </row>
    <row r="29" spans="1:16" ht="18.600000000000001" customHeight="1" x14ac:dyDescent="0.25">
      <c r="A29" s="451"/>
      <c r="B29" s="875"/>
      <c r="C29" s="866" t="s">
        <v>188</v>
      </c>
      <c r="D29" s="867"/>
      <c r="E29" s="394">
        <f t="shared" si="6"/>
        <v>0</v>
      </c>
      <c r="F29" s="395"/>
      <c r="G29" s="395"/>
      <c r="H29" s="394">
        <f>H15</f>
        <v>0</v>
      </c>
      <c r="I29" s="396">
        <f t="shared" si="7"/>
        <v>0</v>
      </c>
      <c r="J29" s="397"/>
      <c r="K29" s="398"/>
      <c r="L29" s="394">
        <f t="shared" si="8"/>
        <v>0</v>
      </c>
      <c r="M29" s="399"/>
      <c r="N29" s="399"/>
      <c r="O29" s="394">
        <f>O15</f>
        <v>0</v>
      </c>
      <c r="P29" s="382"/>
    </row>
    <row r="30" spans="1:16" ht="18.600000000000001" customHeight="1" x14ac:dyDescent="0.25">
      <c r="A30" s="451"/>
      <c r="B30" s="875"/>
      <c r="C30" s="866" t="s">
        <v>179</v>
      </c>
      <c r="D30" s="867"/>
      <c r="E30" s="394">
        <f t="shared" si="6"/>
        <v>0</v>
      </c>
      <c r="F30" s="395"/>
      <c r="G30" s="395"/>
      <c r="H30" s="394">
        <f>H15</f>
        <v>0</v>
      </c>
      <c r="I30" s="396">
        <f t="shared" si="7"/>
        <v>0</v>
      </c>
      <c r="J30" s="397"/>
      <c r="K30" s="398"/>
      <c r="L30" s="394">
        <f t="shared" si="8"/>
        <v>0</v>
      </c>
      <c r="M30" s="399"/>
      <c r="N30" s="399"/>
      <c r="O30" s="394">
        <f>O15</f>
        <v>0</v>
      </c>
      <c r="P30" s="382"/>
    </row>
    <row r="31" spans="1:16" ht="18.600000000000001" customHeight="1" x14ac:dyDescent="0.25">
      <c r="A31" s="451" t="s">
        <v>169</v>
      </c>
      <c r="B31" s="405" t="s">
        <v>169</v>
      </c>
      <c r="C31" s="874" t="s">
        <v>189</v>
      </c>
      <c r="D31" s="867"/>
      <c r="E31" s="394">
        <f>F31*G31*H31</f>
        <v>0</v>
      </c>
      <c r="F31" s="395"/>
      <c r="G31" s="395"/>
      <c r="H31" s="394">
        <f>H15</f>
        <v>0</v>
      </c>
      <c r="I31" s="396">
        <f t="shared" si="7"/>
        <v>0</v>
      </c>
      <c r="J31" s="397"/>
      <c r="K31" s="398"/>
      <c r="L31" s="394">
        <f t="shared" si="8"/>
        <v>0</v>
      </c>
      <c r="M31" s="399"/>
      <c r="N31" s="399"/>
      <c r="O31" s="394">
        <f>O15</f>
        <v>0</v>
      </c>
      <c r="P31" s="382"/>
    </row>
    <row r="32" spans="1:16" ht="18.600000000000001" customHeight="1" x14ac:dyDescent="0.25">
      <c r="A32" s="451" t="s">
        <v>170</v>
      </c>
      <c r="B32" s="875" t="s">
        <v>170</v>
      </c>
      <c r="C32" s="876" t="s">
        <v>178</v>
      </c>
      <c r="D32" s="877"/>
      <c r="E32" s="400">
        <f>SUM(E33:E34)</f>
        <v>0</v>
      </c>
      <c r="F32" s="401"/>
      <c r="G32" s="402"/>
      <c r="H32" s="402"/>
      <c r="I32" s="406"/>
      <c r="J32" s="403"/>
      <c r="K32" s="404"/>
      <c r="L32" s="400">
        <f>SUM(L33:L34)</f>
        <v>0</v>
      </c>
      <c r="M32" s="401"/>
      <c r="N32" s="402"/>
      <c r="O32" s="402"/>
      <c r="P32" s="382"/>
    </row>
    <row r="33" spans="1:17" ht="18.600000000000001" customHeight="1" x14ac:dyDescent="0.25">
      <c r="A33" s="451"/>
      <c r="B33" s="878"/>
      <c r="C33" s="874" t="s">
        <v>170</v>
      </c>
      <c r="D33" s="867"/>
      <c r="E33" s="394">
        <f t="shared" ref="E33" si="9">F33*G33*H33</f>
        <v>0</v>
      </c>
      <c r="F33" s="395"/>
      <c r="G33" s="395"/>
      <c r="H33" s="394">
        <f>H15</f>
        <v>0</v>
      </c>
      <c r="I33" s="138">
        <f t="shared" ref="I33:I35" si="10">L33-E33</f>
        <v>0</v>
      </c>
      <c r="J33" s="397"/>
      <c r="K33" s="398"/>
      <c r="L33" s="394">
        <f t="shared" ref="L33:L35" si="11">M33*N33*O33</f>
        <v>0</v>
      </c>
      <c r="M33" s="399"/>
      <c r="N33" s="399"/>
      <c r="O33" s="394">
        <f>O15</f>
        <v>0</v>
      </c>
      <c r="P33" s="382"/>
    </row>
    <row r="34" spans="1:17" ht="18.600000000000001" customHeight="1" x14ac:dyDescent="0.25">
      <c r="A34" s="451"/>
      <c r="B34" s="878"/>
      <c r="C34" s="874" t="s">
        <v>190</v>
      </c>
      <c r="D34" s="867"/>
      <c r="E34" s="394">
        <f>F34*G34*H34</f>
        <v>0</v>
      </c>
      <c r="F34" s="395"/>
      <c r="G34" s="395"/>
      <c r="H34" s="394">
        <f>H15</f>
        <v>0</v>
      </c>
      <c r="I34" s="396">
        <f t="shared" si="10"/>
        <v>0</v>
      </c>
      <c r="J34" s="397"/>
      <c r="K34" s="398"/>
      <c r="L34" s="394">
        <f t="shared" si="11"/>
        <v>0</v>
      </c>
      <c r="M34" s="399"/>
      <c r="N34" s="399"/>
      <c r="O34" s="394">
        <f>O15</f>
        <v>0</v>
      </c>
      <c r="P34" s="382"/>
    </row>
    <row r="35" spans="1:17" ht="18.600000000000001" customHeight="1" x14ac:dyDescent="0.25">
      <c r="A35" s="451" t="s">
        <v>171</v>
      </c>
      <c r="B35" s="405" t="s">
        <v>171</v>
      </c>
      <c r="C35" s="874" t="s">
        <v>191</v>
      </c>
      <c r="D35" s="867"/>
      <c r="E35" s="394">
        <f>F35*G35*H35</f>
        <v>0</v>
      </c>
      <c r="F35" s="395"/>
      <c r="G35" s="395"/>
      <c r="H35" s="394">
        <f>H15</f>
        <v>0</v>
      </c>
      <c r="I35" s="396">
        <f t="shared" si="10"/>
        <v>0</v>
      </c>
      <c r="J35" s="397"/>
      <c r="K35" s="398"/>
      <c r="L35" s="394">
        <f t="shared" si="11"/>
        <v>0</v>
      </c>
      <c r="M35" s="399"/>
      <c r="N35" s="399"/>
      <c r="O35" s="394">
        <f>O15</f>
        <v>0</v>
      </c>
      <c r="P35" s="382"/>
      <c r="Q35" s="371" t="s">
        <v>256</v>
      </c>
    </row>
    <row r="36" spans="1:17" ht="18.600000000000001" customHeight="1" x14ac:dyDescent="0.25">
      <c r="A36" s="451" t="s">
        <v>172</v>
      </c>
      <c r="B36" s="875" t="s">
        <v>172</v>
      </c>
      <c r="C36" s="876" t="s">
        <v>178</v>
      </c>
      <c r="D36" s="877"/>
      <c r="E36" s="400">
        <f>SUM(E37:E39)</f>
        <v>0</v>
      </c>
      <c r="F36" s="401"/>
      <c r="G36" s="402"/>
      <c r="H36" s="402"/>
      <c r="I36" s="406"/>
      <c r="J36" s="403"/>
      <c r="K36" s="404"/>
      <c r="L36" s="400">
        <f>SUM(L37:L39)</f>
        <v>0</v>
      </c>
      <c r="M36" s="401"/>
      <c r="N36" s="402"/>
      <c r="O36" s="402"/>
      <c r="P36" s="382"/>
    </row>
    <row r="37" spans="1:17" ht="18.600000000000001" customHeight="1" x14ac:dyDescent="0.25">
      <c r="A37" s="451"/>
      <c r="B37" s="875"/>
      <c r="C37" s="866" t="s">
        <v>192</v>
      </c>
      <c r="D37" s="867"/>
      <c r="E37" s="394">
        <f t="shared" ref="E37:E39" si="12">F37*G37*H37</f>
        <v>0</v>
      </c>
      <c r="F37" s="395"/>
      <c r="G37" s="395"/>
      <c r="H37" s="394">
        <f>H15</f>
        <v>0</v>
      </c>
      <c r="I37" s="396">
        <f t="shared" ref="I37:I40" si="13">L37-E37</f>
        <v>0</v>
      </c>
      <c r="J37" s="397"/>
      <c r="K37" s="398"/>
      <c r="L37" s="394">
        <f t="shared" ref="L37:L40" si="14">M37*N37*O37</f>
        <v>0</v>
      </c>
      <c r="M37" s="399"/>
      <c r="N37" s="399"/>
      <c r="O37" s="394">
        <f>O15</f>
        <v>0</v>
      </c>
      <c r="P37" s="382"/>
    </row>
    <row r="38" spans="1:17" ht="18.600000000000001" customHeight="1" x14ac:dyDescent="0.25">
      <c r="A38" s="451"/>
      <c r="B38" s="875"/>
      <c r="C38" s="866" t="s">
        <v>193</v>
      </c>
      <c r="D38" s="867"/>
      <c r="E38" s="394">
        <f t="shared" si="12"/>
        <v>0</v>
      </c>
      <c r="F38" s="395"/>
      <c r="G38" s="395"/>
      <c r="H38" s="394">
        <f>H15</f>
        <v>0</v>
      </c>
      <c r="I38" s="396">
        <f t="shared" si="13"/>
        <v>0</v>
      </c>
      <c r="J38" s="397"/>
      <c r="K38" s="398"/>
      <c r="L38" s="394">
        <f t="shared" si="14"/>
        <v>0</v>
      </c>
      <c r="M38" s="399"/>
      <c r="N38" s="399"/>
      <c r="O38" s="394">
        <f>O15</f>
        <v>0</v>
      </c>
      <c r="P38" s="382"/>
    </row>
    <row r="39" spans="1:17" ht="18.600000000000001" customHeight="1" x14ac:dyDescent="0.25">
      <c r="A39" s="451"/>
      <c r="B39" s="875"/>
      <c r="C39" s="866" t="s">
        <v>179</v>
      </c>
      <c r="D39" s="867"/>
      <c r="E39" s="394">
        <f t="shared" si="12"/>
        <v>0</v>
      </c>
      <c r="F39" s="395"/>
      <c r="G39" s="395"/>
      <c r="H39" s="394">
        <f>H15</f>
        <v>0</v>
      </c>
      <c r="I39" s="396">
        <f t="shared" si="13"/>
        <v>0</v>
      </c>
      <c r="J39" s="397"/>
      <c r="K39" s="398"/>
      <c r="L39" s="394">
        <f t="shared" si="14"/>
        <v>0</v>
      </c>
      <c r="M39" s="399"/>
      <c r="N39" s="399"/>
      <c r="O39" s="394">
        <f>O15</f>
        <v>0</v>
      </c>
      <c r="P39" s="382"/>
    </row>
    <row r="40" spans="1:17" ht="18.600000000000001" customHeight="1" x14ac:dyDescent="0.25">
      <c r="A40" s="451" t="s">
        <v>173</v>
      </c>
      <c r="B40" s="405" t="s">
        <v>173</v>
      </c>
      <c r="C40" s="866" t="s">
        <v>194</v>
      </c>
      <c r="D40" s="867"/>
      <c r="E40" s="394">
        <f>F40*G40*H40</f>
        <v>0</v>
      </c>
      <c r="F40" s="395"/>
      <c r="G40" s="395"/>
      <c r="H40" s="394">
        <f>H15</f>
        <v>0</v>
      </c>
      <c r="I40" s="396">
        <f t="shared" si="13"/>
        <v>0</v>
      </c>
      <c r="J40" s="397"/>
      <c r="K40" s="398"/>
      <c r="L40" s="394">
        <f t="shared" si="14"/>
        <v>0</v>
      </c>
      <c r="M40" s="399"/>
      <c r="N40" s="399"/>
      <c r="O40" s="394">
        <f>O15</f>
        <v>0</v>
      </c>
      <c r="P40" s="382"/>
    </row>
    <row r="41" spans="1:17" s="415" customFormat="1" ht="18.600000000000001" customHeight="1" x14ac:dyDescent="0.25">
      <c r="B41" s="868" t="s">
        <v>196</v>
      </c>
      <c r="C41" s="869"/>
      <c r="D41" s="870"/>
      <c r="E41" s="408">
        <f>SUM(E15,E16,E21,E22,E26,E27,E31,E32,E35,E36,E40)</f>
        <v>0</v>
      </c>
      <c r="F41" s="401"/>
      <c r="G41" s="409"/>
      <c r="H41" s="410"/>
      <c r="I41" s="411"/>
      <c r="J41" s="412"/>
      <c r="K41" s="413"/>
      <c r="L41" s="408">
        <f>SUM(L15,L16,L21,L22,L26,L27,L31,L32,L35,L36,L40)</f>
        <v>0</v>
      </c>
      <c r="M41" s="401"/>
      <c r="N41" s="409"/>
      <c r="O41" s="410"/>
      <c r="P41" s="414"/>
    </row>
    <row r="42" spans="1:17" ht="16.8" customHeight="1" outlineLevel="1" x14ac:dyDescent="0.25">
      <c r="B42" s="871" t="s">
        <v>264</v>
      </c>
      <c r="C42" s="872" t="s">
        <v>201</v>
      </c>
      <c r="D42" s="873"/>
      <c r="E42" s="416">
        <f t="shared" ref="E42:E44" si="15">F42*G42*H42</f>
        <v>0</v>
      </c>
      <c r="F42" s="417"/>
      <c r="G42" s="417"/>
      <c r="H42" s="394">
        <f>H15</f>
        <v>0</v>
      </c>
      <c r="I42" s="396">
        <f t="shared" ref="I42:I44" si="16">L42-E42</f>
        <v>0</v>
      </c>
      <c r="J42" s="397"/>
      <c r="K42" s="398"/>
      <c r="L42" s="394">
        <f t="shared" ref="L42:L44" si="17">M42*N42*O42</f>
        <v>0</v>
      </c>
      <c r="M42" s="399"/>
      <c r="N42" s="399"/>
      <c r="O42" s="394">
        <f>O15</f>
        <v>0</v>
      </c>
      <c r="P42" s="382"/>
    </row>
    <row r="43" spans="1:17" ht="16.8" customHeight="1" outlineLevel="1" x14ac:dyDescent="0.25">
      <c r="B43" s="871"/>
      <c r="C43" s="872" t="s">
        <v>200</v>
      </c>
      <c r="D43" s="873"/>
      <c r="E43" s="416">
        <f>F43*G43*H43</f>
        <v>0</v>
      </c>
      <c r="F43" s="417">
        <v>5000</v>
      </c>
      <c r="G43" s="417">
        <f>20*2</f>
        <v>40</v>
      </c>
      <c r="H43" s="394">
        <f>H15</f>
        <v>0</v>
      </c>
      <c r="I43" s="396">
        <f t="shared" si="16"/>
        <v>0</v>
      </c>
      <c r="J43" s="397"/>
      <c r="K43" s="398"/>
      <c r="L43" s="394">
        <f t="shared" si="17"/>
        <v>0</v>
      </c>
      <c r="M43" s="399"/>
      <c r="N43" s="399"/>
      <c r="O43" s="394">
        <f>O15</f>
        <v>0</v>
      </c>
      <c r="P43" s="382"/>
    </row>
    <row r="44" spans="1:17" ht="16.8" customHeight="1" outlineLevel="1" x14ac:dyDescent="0.25">
      <c r="B44" s="871"/>
      <c r="C44" s="872" t="s">
        <v>197</v>
      </c>
      <c r="D44" s="873"/>
      <c r="E44" s="416">
        <f t="shared" si="15"/>
        <v>0</v>
      </c>
      <c r="F44" s="417"/>
      <c r="G44" s="417"/>
      <c r="H44" s="394">
        <f>H15</f>
        <v>0</v>
      </c>
      <c r="I44" s="396">
        <f t="shared" si="16"/>
        <v>0</v>
      </c>
      <c r="J44" s="397"/>
      <c r="K44" s="398"/>
      <c r="L44" s="394">
        <f t="shared" si="17"/>
        <v>0</v>
      </c>
      <c r="M44" s="399"/>
      <c r="N44" s="399"/>
      <c r="O44" s="394">
        <f>O15</f>
        <v>0</v>
      </c>
      <c r="P44" s="382"/>
    </row>
    <row r="45" spans="1:17" s="415" customFormat="1" ht="18.600000000000001" customHeight="1" outlineLevel="1" thickBot="1" x14ac:dyDescent="0.3">
      <c r="B45" s="860" t="s">
        <v>265</v>
      </c>
      <c r="C45" s="861"/>
      <c r="D45" s="862"/>
      <c r="E45" s="418">
        <f>SUM(E42:E44)</f>
        <v>0</v>
      </c>
      <c r="F45" s="419"/>
      <c r="G45" s="420"/>
      <c r="H45" s="421"/>
      <c r="I45" s="422"/>
      <c r="J45" s="423"/>
      <c r="K45" s="424"/>
      <c r="L45" s="418">
        <f>SUM(L42:L44)</f>
        <v>0</v>
      </c>
      <c r="M45" s="419"/>
      <c r="N45" s="420"/>
      <c r="O45" s="421"/>
      <c r="P45" s="414"/>
    </row>
    <row r="46" spans="1:17" ht="21" customHeight="1" thickBot="1" x14ac:dyDescent="0.3">
      <c r="B46" s="863" t="s">
        <v>254</v>
      </c>
      <c r="C46" s="864"/>
      <c r="D46" s="865" t="s">
        <v>255</v>
      </c>
      <c r="E46" s="857"/>
      <c r="F46" s="857" t="s">
        <v>257</v>
      </c>
      <c r="G46" s="857"/>
      <c r="H46" s="857" t="s">
        <v>258</v>
      </c>
      <c r="I46" s="857"/>
      <c r="J46" s="857" t="s">
        <v>259</v>
      </c>
      <c r="K46" s="857"/>
      <c r="L46" s="858" t="s">
        <v>260</v>
      </c>
      <c r="M46" s="858"/>
      <c r="N46" s="858" t="s">
        <v>261</v>
      </c>
      <c r="O46" s="859"/>
      <c r="P46" s="382"/>
    </row>
    <row r="47" spans="1:17" outlineLevel="1" x14ac:dyDescent="0.25">
      <c r="B47" s="303" t="s">
        <v>266</v>
      </c>
      <c r="E47" s="425">
        <f>(E41-E40)*0.05</f>
        <v>0</v>
      </c>
      <c r="F47" s="303"/>
      <c r="G47" s="303"/>
      <c r="H47" s="426"/>
      <c r="L47" s="425">
        <f>(L41-L40)*0.05</f>
        <v>0</v>
      </c>
      <c r="P47" s="382"/>
    </row>
    <row r="48" spans="1:17" outlineLevel="1" x14ac:dyDescent="0.25">
      <c r="B48" s="303"/>
      <c r="E48" s="427" t="str">
        <f>IF(E40&lt;=E47,"O.K","Review")</f>
        <v>O.K</v>
      </c>
      <c r="F48" s="303"/>
      <c r="G48" s="303"/>
      <c r="L48" s="427" t="str">
        <f>IF(L40&lt;=L47,"O.K","Review")</f>
        <v>O.K</v>
      </c>
      <c r="P48" s="382"/>
    </row>
    <row r="49" spans="1:20" x14ac:dyDescent="0.25">
      <c r="B49" s="303"/>
      <c r="E49" s="427"/>
      <c r="F49" s="303"/>
      <c r="G49" s="303"/>
      <c r="L49" s="427"/>
      <c r="P49" s="382"/>
    </row>
    <row r="50" spans="1:20" s="428" customFormat="1" ht="25.5" customHeight="1" outlineLevel="1" x14ac:dyDescent="0.25">
      <c r="B50" s="429" t="str">
        <f>정부지원금!$B$29</f>
        <v>성명 :                  (서명)</v>
      </c>
      <c r="C50" s="429"/>
      <c r="E50" s="429" t="str">
        <f>정부지원금!$E$29</f>
        <v>성명 :                  (서명)</v>
      </c>
      <c r="F50" s="430"/>
      <c r="H50" s="429" t="str">
        <f>정부지원금!$G$29</f>
        <v>성명 :                  (서명)</v>
      </c>
      <c r="K50" s="430" t="str">
        <f>정부지원금!$I$29</f>
        <v>성명 :                  (서명)</v>
      </c>
      <c r="N50" s="430" t="str">
        <f>정부지원금!$K$29</f>
        <v>성명 :                  (서명)</v>
      </c>
      <c r="P50" s="382"/>
    </row>
    <row r="51" spans="1:20" s="428" customFormat="1" ht="25.5" customHeight="1" outlineLevel="1" x14ac:dyDescent="0.25">
      <c r="B51" s="429" t="str">
        <f>정부지원금!$B$30</f>
        <v>성명 :                  (서명)</v>
      </c>
      <c r="C51" s="429"/>
      <c r="E51" s="429" t="str">
        <f>정부지원금!$E$30</f>
        <v>성명 :                  (서명)</v>
      </c>
      <c r="F51" s="430"/>
      <c r="H51" s="429" t="str">
        <f>정부지원금!$G$30</f>
        <v>성명 :                  (서명)</v>
      </c>
      <c r="K51" s="430" t="str">
        <f>정부지원금!$I$30</f>
        <v>성명 :                  (서명)</v>
      </c>
      <c r="N51" s="430" t="str">
        <f>정부지원금!$K$30</f>
        <v>성명 :                  (서명)</v>
      </c>
      <c r="P51" s="382"/>
    </row>
    <row r="52" spans="1:20" x14ac:dyDescent="0.25">
      <c r="M52" s="428"/>
      <c r="P52" s="382"/>
    </row>
    <row r="53" spans="1:20" ht="43.5" customHeight="1" x14ac:dyDescent="0.25">
      <c r="B53" s="372" t="s">
        <v>262</v>
      </c>
      <c r="C53" s="373"/>
      <c r="D53" s="373"/>
      <c r="E53" s="373"/>
      <c r="F53" s="373"/>
      <c r="G53" s="373"/>
      <c r="H53" s="373"/>
      <c r="I53" s="373"/>
      <c r="J53" s="373"/>
      <c r="K53" s="373"/>
      <c r="L53" s="373"/>
      <c r="M53" s="373"/>
      <c r="N53" s="373"/>
      <c r="O53" s="373"/>
      <c r="P53" s="373"/>
      <c r="Q53" s="373"/>
      <c r="R53" s="373"/>
    </row>
    <row r="54" spans="1:20" ht="21.6" customHeight="1" x14ac:dyDescent="0.25">
      <c r="B54" s="942" t="str">
        <f>INDEX('훈련비용 조정내역표'!$C$62:$C$72,MATCH(F56,'훈련비용 조정내역표'!$B$62:$B$72,0),0)</f>
        <v>승인</v>
      </c>
      <c r="C54" s="942"/>
      <c r="D54" s="374"/>
      <c r="E54" s="375"/>
      <c r="F54" s="375"/>
      <c r="G54" s="376"/>
      <c r="H54" s="383" t="s">
        <v>247</v>
      </c>
      <c r="I54" s="378">
        <f>INDEX('훈련비용 조정내역표'!$G$62:$G$72,MATCH(F56,'훈련비용 조정내역표'!$B$62:$B$72,0),0)</f>
        <v>0</v>
      </c>
      <c r="J54" s="383" t="s">
        <v>248</v>
      </c>
      <c r="K54" s="605">
        <f>INT(IFERROR($J59/($B58*$E58*$B61),))</f>
        <v>0</v>
      </c>
      <c r="L54" s="435" t="e">
        <f>K54/$I54</f>
        <v>#DIV/0!</v>
      </c>
      <c r="M54" s="436" t="s">
        <v>249</v>
      </c>
      <c r="N54" s="605">
        <f>INT(IFERROR($N59/($D58*$G58*$D61),))</f>
        <v>0</v>
      </c>
      <c r="O54" s="435" t="e">
        <f>N54/$I54</f>
        <v>#DIV/0!</v>
      </c>
      <c r="P54" s="373"/>
      <c r="Q54" s="373"/>
      <c r="R54" s="373"/>
    </row>
    <row r="55" spans="1:20" ht="21.6" customHeight="1" x14ac:dyDescent="0.25">
      <c r="B55" s="379" t="s">
        <v>229</v>
      </c>
      <c r="C55" s="881" t="s">
        <v>330</v>
      </c>
      <c r="D55" s="881"/>
      <c r="E55" s="881"/>
      <c r="F55" s="377" t="s">
        <v>231</v>
      </c>
      <c r="G55" s="380" t="s">
        <v>233</v>
      </c>
      <c r="H55" s="943" t="s">
        <v>250</v>
      </c>
      <c r="I55" s="944"/>
      <c r="J55" s="944"/>
      <c r="K55" s="944"/>
      <c r="L55" s="944"/>
      <c r="M55" s="944"/>
      <c r="N55" s="944"/>
      <c r="O55" s="945"/>
      <c r="P55" s="373"/>
      <c r="Q55" s="373"/>
      <c r="R55" s="373"/>
    </row>
    <row r="56" spans="1:20" ht="21.6" customHeight="1" thickBot="1" x14ac:dyDescent="0.3">
      <c r="B56" s="636" t="str">
        <f>일반사항!$E$6</f>
        <v>부산</v>
      </c>
      <c r="C56" s="961" t="str">
        <f>"("&amp;일반사항!$E$8&amp;")"</f>
        <v>()</v>
      </c>
      <c r="D56" s="937"/>
      <c r="E56" s="937"/>
      <c r="F56" s="665">
        <f>'훈련비용 조정내역표'!$B$63</f>
        <v>52</v>
      </c>
      <c r="G56" s="381">
        <f>INDEX('훈련비용 조정내역표'!$H$62:$H$72,MATCH(F56,'훈련비용 조정내역표'!$B$62:$B$72,0),0)</f>
        <v>0</v>
      </c>
      <c r="H56" s="937">
        <f>INDEX('훈련비용 조정내역표'!$D$62:$D$72,MATCH(F56,'훈련비용 조정내역표'!$B$62:$B$72,0),0)</f>
        <v>0</v>
      </c>
      <c r="I56" s="937"/>
      <c r="J56" s="937"/>
      <c r="K56" s="937"/>
      <c r="L56" s="434" t="str">
        <f>IF(E58=G58,"◯ 적합","◯ 변경")</f>
        <v>◯ 적합</v>
      </c>
      <c r="M56" s="938">
        <f>INDEX('훈련비용 조정내역표'!$E$62:$E$72,MATCH(F56,'훈련비용 조정내역표'!$B$62:$B$72,0),0)</f>
        <v>0</v>
      </c>
      <c r="N56" s="938"/>
      <c r="O56" s="938"/>
      <c r="P56" s="373"/>
      <c r="Q56" s="373"/>
      <c r="R56" s="373"/>
    </row>
    <row r="57" spans="1:20" ht="21.6" customHeight="1" thickTop="1" x14ac:dyDescent="0.25">
      <c r="B57" s="939" t="s">
        <v>106</v>
      </c>
      <c r="C57" s="939"/>
      <c r="D57" s="939"/>
      <c r="E57" s="939" t="s">
        <v>163</v>
      </c>
      <c r="F57" s="939"/>
      <c r="G57" s="940"/>
      <c r="H57" s="941" t="s">
        <v>243</v>
      </c>
      <c r="I57" s="939"/>
      <c r="J57" s="939"/>
      <c r="K57" s="939"/>
      <c r="L57" s="939" t="s">
        <v>246</v>
      </c>
      <c r="M57" s="939"/>
      <c r="N57" s="939"/>
      <c r="O57" s="939"/>
      <c r="P57" s="373"/>
      <c r="Q57" s="373"/>
      <c r="R57" s="373"/>
      <c r="T57" s="382"/>
    </row>
    <row r="58" spans="1:20" ht="21.6" customHeight="1" x14ac:dyDescent="0.25">
      <c r="B58" s="915">
        <f>INDEX('훈련비용 조정내역표'!$O$62:$O$72,MATCH(F56,'훈련비용 조정내역표'!$B$62:$B$72,0),0)</f>
        <v>0</v>
      </c>
      <c r="C58" s="917" t="str">
        <f>IF(B58=D58,"◯ 적합","◯ 변경")</f>
        <v>◯ 적합</v>
      </c>
      <c r="D58" s="918">
        <f>INDEX('훈련비용 조정내역표'!$Y$62:$Y$72,MATCH(F56,'훈련비용 조정내역표'!$B$62:$B$72,0),0)</f>
        <v>0</v>
      </c>
      <c r="E58" s="915">
        <f>INDEX('훈련비용 조정내역표'!$N$62:$N$72,MATCH(F56,'훈련비용 조정내역표'!$B$62:$B$72,0),0)</f>
        <v>0</v>
      </c>
      <c r="F58" s="917" t="str">
        <f>IF(E58=G58,"◯ 적합","◯ 변경")</f>
        <v>◯ 적합</v>
      </c>
      <c r="G58" s="921">
        <f>INDEX('훈련비용 조정내역표'!$X$62:$X$72,MATCH(F56,'훈련비용 조정내역표'!$B$62:$B$72,0),0)</f>
        <v>0</v>
      </c>
      <c r="H58" s="934" t="s">
        <v>36</v>
      </c>
      <c r="I58" s="926"/>
      <c r="J58" s="935">
        <f>J59+J60+J61+J62</f>
        <v>0</v>
      </c>
      <c r="K58" s="935"/>
      <c r="L58" s="926" t="s">
        <v>36</v>
      </c>
      <c r="M58" s="926"/>
      <c r="N58" s="935">
        <f>N59+N60+N61+N62</f>
        <v>0</v>
      </c>
      <c r="O58" s="935"/>
      <c r="P58" s="373"/>
      <c r="Q58" s="373"/>
      <c r="R58" s="373"/>
      <c r="T58" s="382"/>
    </row>
    <row r="59" spans="1:20" ht="21.6" customHeight="1" x14ac:dyDescent="0.25">
      <c r="A59" s="371" t="str">
        <f>F56&amp;"훈련비금액"</f>
        <v>52훈련비금액</v>
      </c>
      <c r="B59" s="915"/>
      <c r="C59" s="917"/>
      <c r="D59" s="918"/>
      <c r="E59" s="915"/>
      <c r="F59" s="917"/>
      <c r="G59" s="921"/>
      <c r="H59" s="929" t="s">
        <v>263</v>
      </c>
      <c r="I59" s="932"/>
      <c r="J59" s="936">
        <f>E93</f>
        <v>0</v>
      </c>
      <c r="K59" s="936"/>
      <c r="L59" s="932" t="s">
        <v>263</v>
      </c>
      <c r="M59" s="932"/>
      <c r="N59" s="936">
        <f>L93</f>
        <v>0</v>
      </c>
      <c r="O59" s="936"/>
      <c r="P59" s="373"/>
      <c r="Q59" s="373"/>
      <c r="R59" s="373"/>
      <c r="T59" s="382"/>
    </row>
    <row r="60" spans="1:20" ht="21.6" customHeight="1" x14ac:dyDescent="0.25">
      <c r="A60" s="371" t="str">
        <f>F56&amp;"숙식비"</f>
        <v>52숙식비</v>
      </c>
      <c r="B60" s="926" t="s">
        <v>236</v>
      </c>
      <c r="C60" s="926"/>
      <c r="D60" s="926"/>
      <c r="E60" s="926" t="s">
        <v>237</v>
      </c>
      <c r="F60" s="926"/>
      <c r="G60" s="927"/>
      <c r="H60" s="928" t="s">
        <v>342</v>
      </c>
      <c r="I60" s="384" t="s">
        <v>244</v>
      </c>
      <c r="J60" s="923">
        <f>E94</f>
        <v>0</v>
      </c>
      <c r="K60" s="923"/>
      <c r="L60" s="931" t="s">
        <v>342</v>
      </c>
      <c r="M60" s="384" t="s">
        <v>244</v>
      </c>
      <c r="N60" s="914">
        <f>L94</f>
        <v>0</v>
      </c>
      <c r="O60" s="914"/>
      <c r="P60" s="373"/>
      <c r="Q60" s="373"/>
      <c r="R60" s="373"/>
      <c r="T60" s="382"/>
    </row>
    <row r="61" spans="1:20" ht="21.6" customHeight="1" x14ac:dyDescent="0.25">
      <c r="A61" s="371" t="str">
        <f>F56&amp;"식비"</f>
        <v>52식비</v>
      </c>
      <c r="B61" s="915">
        <f>INDEX('훈련비용 조정내역표'!$M$62:$M$72,MATCH(F56,'훈련비용 조정내역표'!$B$62:$B$72,0),0)</f>
        <v>0</v>
      </c>
      <c r="C61" s="917" t="str">
        <f>IF(B61=D61,"◯ 적합","◯ 변경")</f>
        <v>◯ 적합</v>
      </c>
      <c r="D61" s="918">
        <f>INDEX('훈련비용 조정내역표'!$W$62:$W$72,MATCH(F56,'훈련비용 조정내역표'!$B$62:$B$72,0),0)</f>
        <v>0</v>
      </c>
      <c r="E61" s="920">
        <f>INDEX('훈련비용 조정내역표'!$J$62:$J$72,MATCH(F56,'훈련비용 조정내역표'!$B$62:$B$72,0),0)</f>
        <v>0</v>
      </c>
      <c r="F61" s="917" t="str">
        <f>IF(E61=G61,"◯ 적합","◯ 변경")</f>
        <v>◯ 적합</v>
      </c>
      <c r="G61" s="921">
        <f>INDEX('훈련비용 조정내역표'!$K$62:$K$72,MATCH(F56,'훈련비용 조정내역표'!$B$62:$B$72,0),0)</f>
        <v>0</v>
      </c>
      <c r="H61" s="929"/>
      <c r="I61" s="384" t="s">
        <v>199</v>
      </c>
      <c r="J61" s="923">
        <f>E95</f>
        <v>0</v>
      </c>
      <c r="K61" s="923"/>
      <c r="L61" s="932"/>
      <c r="M61" s="384" t="s">
        <v>199</v>
      </c>
      <c r="N61" s="914">
        <f>L95</f>
        <v>0</v>
      </c>
      <c r="O61" s="914"/>
      <c r="P61" s="373"/>
      <c r="Q61" s="373"/>
      <c r="R61" s="373"/>
      <c r="T61" s="382"/>
    </row>
    <row r="62" spans="1:20" ht="21.6" customHeight="1" thickBot="1" x14ac:dyDescent="0.3">
      <c r="A62" s="371" t="str">
        <f>F56&amp;"수당 등"</f>
        <v>52수당 등</v>
      </c>
      <c r="B62" s="916"/>
      <c r="C62" s="917"/>
      <c r="D62" s="919"/>
      <c r="E62" s="916"/>
      <c r="F62" s="917"/>
      <c r="G62" s="922"/>
      <c r="H62" s="930"/>
      <c r="I62" s="385" t="s">
        <v>245</v>
      </c>
      <c r="J62" s="924">
        <f>E96</f>
        <v>0</v>
      </c>
      <c r="K62" s="924"/>
      <c r="L62" s="933"/>
      <c r="M62" s="385" t="s">
        <v>245</v>
      </c>
      <c r="N62" s="925">
        <f>L96</f>
        <v>0</v>
      </c>
      <c r="O62" s="925"/>
      <c r="P62" s="373"/>
      <c r="Q62" s="373"/>
      <c r="R62" s="373"/>
      <c r="T62" s="382"/>
    </row>
    <row r="63" spans="1:20" ht="21.6" customHeight="1" thickTop="1" thickBot="1" x14ac:dyDescent="0.3">
      <c r="B63" s="883" t="s">
        <v>238</v>
      </c>
      <c r="C63" s="883"/>
      <c r="D63" s="386">
        <f>INDEX('훈련비용 조정내역표'!$L$62:$L$72,MATCH(F56,'훈련비용 조정내역표'!$B$62:$B$72,0),0)</f>
        <v>0</v>
      </c>
      <c r="E63" s="883" t="s">
        <v>239</v>
      </c>
      <c r="F63" s="883"/>
      <c r="G63" s="387">
        <f>INDEX('훈련비용 조정내역표'!$V$62:$V$72,MATCH(F56,'훈련비용 조정내역표'!$B$62:$B$72,0),0)</f>
        <v>0</v>
      </c>
      <c r="H63" s="884" t="s">
        <v>240</v>
      </c>
      <c r="I63" s="884"/>
      <c r="J63" s="388" t="s">
        <v>241</v>
      </c>
      <c r="K63" s="389"/>
      <c r="L63" s="388" t="s">
        <v>242</v>
      </c>
      <c r="M63" s="390"/>
      <c r="N63" s="885"/>
      <c r="O63" s="885"/>
      <c r="P63" s="373"/>
      <c r="Q63" s="373"/>
      <c r="R63" s="373"/>
      <c r="T63" s="382"/>
    </row>
    <row r="64" spans="1:20" ht="21.6" customHeight="1" thickTop="1" x14ac:dyDescent="0.25">
      <c r="B64" s="886" t="s">
        <v>174</v>
      </c>
      <c r="C64" s="889" t="s">
        <v>175</v>
      </c>
      <c r="D64" s="890"/>
      <c r="E64" s="895" t="s">
        <v>251</v>
      </c>
      <c r="F64" s="896"/>
      <c r="G64" s="896"/>
      <c r="H64" s="896"/>
      <c r="I64" s="897" t="s">
        <v>252</v>
      </c>
      <c r="J64" s="898"/>
      <c r="K64" s="899"/>
      <c r="L64" s="906" t="s">
        <v>253</v>
      </c>
      <c r="M64" s="907"/>
      <c r="N64" s="907"/>
      <c r="O64" s="908"/>
      <c r="P64" s="382"/>
    </row>
    <row r="65" spans="1:16" ht="21.6" customHeight="1" x14ac:dyDescent="0.25">
      <c r="B65" s="887"/>
      <c r="C65" s="891"/>
      <c r="D65" s="892"/>
      <c r="E65" s="909" t="s">
        <v>176</v>
      </c>
      <c r="F65" s="911" t="s">
        <v>177</v>
      </c>
      <c r="G65" s="912"/>
      <c r="H65" s="913"/>
      <c r="I65" s="900"/>
      <c r="J65" s="901"/>
      <c r="K65" s="902"/>
      <c r="L65" s="909" t="s">
        <v>176</v>
      </c>
      <c r="M65" s="911" t="s">
        <v>177</v>
      </c>
      <c r="N65" s="912"/>
      <c r="O65" s="913"/>
      <c r="P65" s="382"/>
    </row>
    <row r="66" spans="1:16" ht="21.6" customHeight="1" x14ac:dyDescent="0.25">
      <c r="B66" s="888"/>
      <c r="C66" s="893"/>
      <c r="D66" s="894"/>
      <c r="E66" s="910"/>
      <c r="F66" s="392" t="s">
        <v>134</v>
      </c>
      <c r="G66" s="392" t="s">
        <v>195</v>
      </c>
      <c r="H66" s="392" t="s">
        <v>136</v>
      </c>
      <c r="I66" s="903"/>
      <c r="J66" s="904"/>
      <c r="K66" s="905"/>
      <c r="L66" s="910"/>
      <c r="M66" s="392" t="s">
        <v>134</v>
      </c>
      <c r="N66" s="392" t="s">
        <v>195</v>
      </c>
      <c r="O66" s="392" t="s">
        <v>136</v>
      </c>
      <c r="P66" s="382"/>
    </row>
    <row r="67" spans="1:16" ht="18.600000000000001" customHeight="1" x14ac:dyDescent="0.25">
      <c r="A67" s="451" t="s">
        <v>114</v>
      </c>
      <c r="B67" s="393" t="s">
        <v>114</v>
      </c>
      <c r="C67" s="880" t="s">
        <v>180</v>
      </c>
      <c r="D67" s="878"/>
      <c r="E67" s="394">
        <f>F67*G67*H67</f>
        <v>0</v>
      </c>
      <c r="F67" s="395"/>
      <c r="G67" s="395"/>
      <c r="H67" s="394">
        <f>B58</f>
        <v>0</v>
      </c>
      <c r="I67" s="396">
        <f>L67-E67</f>
        <v>0</v>
      </c>
      <c r="J67" s="397"/>
      <c r="K67" s="398"/>
      <c r="L67" s="394">
        <f>M67*N67*O67</f>
        <v>0</v>
      </c>
      <c r="M67" s="399"/>
      <c r="N67" s="399"/>
      <c r="O67" s="394">
        <f>D58</f>
        <v>0</v>
      </c>
      <c r="P67" s="382"/>
    </row>
    <row r="68" spans="1:16" ht="18.600000000000001" customHeight="1" x14ac:dyDescent="0.25">
      <c r="A68" s="451" t="s">
        <v>164</v>
      </c>
      <c r="B68" s="881" t="s">
        <v>164</v>
      </c>
      <c r="C68" s="876" t="s">
        <v>178</v>
      </c>
      <c r="D68" s="877"/>
      <c r="E68" s="400">
        <f>SUM(E69:E72)</f>
        <v>0</v>
      </c>
      <c r="F68" s="401"/>
      <c r="G68" s="402"/>
      <c r="H68" s="402"/>
      <c r="I68" s="396"/>
      <c r="J68" s="403"/>
      <c r="K68" s="404"/>
      <c r="L68" s="400">
        <f>SUM(L69:L72)</f>
        <v>0</v>
      </c>
      <c r="M68" s="401"/>
      <c r="N68" s="402"/>
      <c r="O68" s="402"/>
      <c r="P68" s="382"/>
    </row>
    <row r="69" spans="1:16" ht="18.600000000000001" customHeight="1" x14ac:dyDescent="0.25">
      <c r="A69" s="451"/>
      <c r="B69" s="881"/>
      <c r="C69" s="874" t="s">
        <v>181</v>
      </c>
      <c r="D69" s="882"/>
      <c r="E69" s="394">
        <f t="shared" ref="E69:E72" si="18">F69*G69*H69</f>
        <v>0</v>
      </c>
      <c r="F69" s="395"/>
      <c r="G69" s="395"/>
      <c r="H69" s="394">
        <f>H67</f>
        <v>0</v>
      </c>
      <c r="I69" s="396">
        <f t="shared" ref="I69:I73" si="19">L69-E69</f>
        <v>0</v>
      </c>
      <c r="J69" s="397"/>
      <c r="K69" s="398"/>
      <c r="L69" s="394">
        <f t="shared" ref="L69:L73" si="20">M69*N69*O69</f>
        <v>0</v>
      </c>
      <c r="M69" s="399"/>
      <c r="N69" s="399"/>
      <c r="O69" s="394">
        <f>O67</f>
        <v>0</v>
      </c>
      <c r="P69" s="382"/>
    </row>
    <row r="70" spans="1:16" ht="18.600000000000001" customHeight="1" x14ac:dyDescent="0.25">
      <c r="A70" s="451"/>
      <c r="B70" s="881"/>
      <c r="C70" s="874" t="s">
        <v>181</v>
      </c>
      <c r="D70" s="882"/>
      <c r="E70" s="394">
        <f t="shared" si="18"/>
        <v>0</v>
      </c>
      <c r="F70" s="395"/>
      <c r="G70" s="395"/>
      <c r="H70" s="394">
        <f>H67</f>
        <v>0</v>
      </c>
      <c r="I70" s="396">
        <f t="shared" si="19"/>
        <v>0</v>
      </c>
      <c r="J70" s="397"/>
      <c r="K70" s="398"/>
      <c r="L70" s="394">
        <f t="shared" si="20"/>
        <v>0</v>
      </c>
      <c r="M70" s="399"/>
      <c r="N70" s="399"/>
      <c r="O70" s="394">
        <f>O67</f>
        <v>0</v>
      </c>
      <c r="P70" s="382"/>
    </row>
    <row r="71" spans="1:16" ht="18.600000000000001" customHeight="1" x14ac:dyDescent="0.25">
      <c r="A71" s="451"/>
      <c r="B71" s="881"/>
      <c r="C71" s="874" t="s">
        <v>182</v>
      </c>
      <c r="D71" s="867"/>
      <c r="E71" s="394">
        <f t="shared" si="18"/>
        <v>0</v>
      </c>
      <c r="F71" s="395"/>
      <c r="G71" s="395"/>
      <c r="H71" s="394">
        <f>H67</f>
        <v>0</v>
      </c>
      <c r="I71" s="396">
        <f t="shared" si="19"/>
        <v>0</v>
      </c>
      <c r="J71" s="397"/>
      <c r="K71" s="398"/>
      <c r="L71" s="394">
        <f t="shared" si="20"/>
        <v>0</v>
      </c>
      <c r="M71" s="399"/>
      <c r="N71" s="399"/>
      <c r="O71" s="394">
        <f>O67</f>
        <v>0</v>
      </c>
      <c r="P71" s="382"/>
    </row>
    <row r="72" spans="1:16" ht="18.600000000000001" customHeight="1" x14ac:dyDescent="0.25">
      <c r="A72" s="451"/>
      <c r="B72" s="881"/>
      <c r="C72" s="874" t="s">
        <v>182</v>
      </c>
      <c r="D72" s="867"/>
      <c r="E72" s="394">
        <f t="shared" si="18"/>
        <v>0</v>
      </c>
      <c r="F72" s="395"/>
      <c r="G72" s="395"/>
      <c r="H72" s="394">
        <f>H67</f>
        <v>0</v>
      </c>
      <c r="I72" s="396">
        <f t="shared" si="19"/>
        <v>0</v>
      </c>
      <c r="J72" s="397"/>
      <c r="K72" s="398"/>
      <c r="L72" s="394">
        <f t="shared" si="20"/>
        <v>0</v>
      </c>
      <c r="M72" s="399"/>
      <c r="N72" s="399"/>
      <c r="O72" s="394">
        <f>O67</f>
        <v>0</v>
      </c>
      <c r="P72" s="382"/>
    </row>
    <row r="73" spans="1:16" ht="18.600000000000001" customHeight="1" x14ac:dyDescent="0.25">
      <c r="A73" s="451" t="s">
        <v>165</v>
      </c>
      <c r="B73" s="405" t="s">
        <v>165</v>
      </c>
      <c r="C73" s="874" t="s">
        <v>183</v>
      </c>
      <c r="D73" s="867"/>
      <c r="E73" s="394">
        <f>F73*G73*H73</f>
        <v>0</v>
      </c>
      <c r="F73" s="395"/>
      <c r="G73" s="395"/>
      <c r="H73" s="394">
        <f>H67</f>
        <v>0</v>
      </c>
      <c r="I73" s="396">
        <f t="shared" si="19"/>
        <v>0</v>
      </c>
      <c r="J73" s="397"/>
      <c r="K73" s="398"/>
      <c r="L73" s="394">
        <f t="shared" si="20"/>
        <v>0</v>
      </c>
      <c r="M73" s="399"/>
      <c r="N73" s="399"/>
      <c r="O73" s="394">
        <f>O67</f>
        <v>0</v>
      </c>
      <c r="P73" s="382"/>
    </row>
    <row r="74" spans="1:16" ht="18.600000000000001" customHeight="1" x14ac:dyDescent="0.25">
      <c r="A74" s="451" t="s">
        <v>166</v>
      </c>
      <c r="B74" s="875" t="s">
        <v>166</v>
      </c>
      <c r="C74" s="876" t="s">
        <v>178</v>
      </c>
      <c r="D74" s="877"/>
      <c r="E74" s="400">
        <f>SUM(E75:E77)</f>
        <v>0</v>
      </c>
      <c r="F74" s="401"/>
      <c r="G74" s="402"/>
      <c r="H74" s="402"/>
      <c r="I74" s="406"/>
      <c r="J74" s="403"/>
      <c r="K74" s="404"/>
      <c r="L74" s="400">
        <f>SUM(L75:L77)</f>
        <v>0</v>
      </c>
      <c r="M74" s="401"/>
      <c r="N74" s="402"/>
      <c r="O74" s="402"/>
      <c r="P74" s="382"/>
    </row>
    <row r="75" spans="1:16" ht="18.600000000000001" customHeight="1" x14ac:dyDescent="0.25">
      <c r="A75" s="451"/>
      <c r="B75" s="879"/>
      <c r="C75" s="866" t="s">
        <v>184</v>
      </c>
      <c r="D75" s="867"/>
      <c r="E75" s="394">
        <f>F75*G75*H75</f>
        <v>0</v>
      </c>
      <c r="F75" s="395"/>
      <c r="G75" s="395"/>
      <c r="H75" s="394">
        <f>H67</f>
        <v>0</v>
      </c>
      <c r="I75" s="396">
        <f t="shared" ref="I75:I78" si="21">L75-E75</f>
        <v>0</v>
      </c>
      <c r="J75" s="397"/>
      <c r="K75" s="398"/>
      <c r="L75" s="394">
        <f t="shared" ref="L75:L78" si="22">M75*N75*O75</f>
        <v>0</v>
      </c>
      <c r="M75" s="399"/>
      <c r="N75" s="399"/>
      <c r="O75" s="394">
        <f>O67</f>
        <v>0</v>
      </c>
      <c r="P75" s="382"/>
    </row>
    <row r="76" spans="1:16" ht="18.600000000000001" customHeight="1" x14ac:dyDescent="0.25">
      <c r="A76" s="451"/>
      <c r="B76" s="879"/>
      <c r="C76" s="866" t="s">
        <v>185</v>
      </c>
      <c r="D76" s="867"/>
      <c r="E76" s="394">
        <f t="shared" ref="E76:E77" si="23">F76*G76*H76</f>
        <v>0</v>
      </c>
      <c r="F76" s="395"/>
      <c r="G76" s="395"/>
      <c r="H76" s="394">
        <f>H67</f>
        <v>0</v>
      </c>
      <c r="I76" s="396">
        <f t="shared" si="21"/>
        <v>0</v>
      </c>
      <c r="J76" s="397"/>
      <c r="K76" s="398"/>
      <c r="L76" s="394">
        <f t="shared" si="22"/>
        <v>0</v>
      </c>
      <c r="M76" s="399"/>
      <c r="N76" s="399"/>
      <c r="O76" s="394">
        <f>O67</f>
        <v>0</v>
      </c>
      <c r="P76" s="382"/>
    </row>
    <row r="77" spans="1:16" ht="18.600000000000001" customHeight="1" x14ac:dyDescent="0.25">
      <c r="A77" s="451"/>
      <c r="B77" s="879"/>
      <c r="C77" s="866" t="s">
        <v>179</v>
      </c>
      <c r="D77" s="867"/>
      <c r="E77" s="394">
        <f t="shared" si="23"/>
        <v>0</v>
      </c>
      <c r="F77" s="395"/>
      <c r="G77" s="395"/>
      <c r="H77" s="394">
        <f>H67</f>
        <v>0</v>
      </c>
      <c r="I77" s="396">
        <f t="shared" si="21"/>
        <v>0</v>
      </c>
      <c r="J77" s="397"/>
      <c r="K77" s="398"/>
      <c r="L77" s="394">
        <f t="shared" si="22"/>
        <v>0</v>
      </c>
      <c r="M77" s="399"/>
      <c r="N77" s="399"/>
      <c r="O77" s="394">
        <f>O67</f>
        <v>0</v>
      </c>
      <c r="P77" s="382"/>
    </row>
    <row r="78" spans="1:16" ht="18.600000000000001" customHeight="1" x14ac:dyDescent="0.25">
      <c r="A78" s="451" t="s">
        <v>167</v>
      </c>
      <c r="B78" s="407" t="s">
        <v>167</v>
      </c>
      <c r="C78" s="874" t="s">
        <v>186</v>
      </c>
      <c r="D78" s="867"/>
      <c r="E78" s="394">
        <f>F78*G78*H78</f>
        <v>0</v>
      </c>
      <c r="F78" s="395"/>
      <c r="G78" s="395"/>
      <c r="H78" s="394">
        <f>H67</f>
        <v>0</v>
      </c>
      <c r="I78" s="396">
        <f t="shared" si="21"/>
        <v>0</v>
      </c>
      <c r="J78" s="397"/>
      <c r="K78" s="398"/>
      <c r="L78" s="394">
        <f t="shared" si="22"/>
        <v>0</v>
      </c>
      <c r="M78" s="399"/>
      <c r="N78" s="399"/>
      <c r="O78" s="394">
        <f>O67</f>
        <v>0</v>
      </c>
      <c r="P78" s="382"/>
    </row>
    <row r="79" spans="1:16" ht="18.600000000000001" customHeight="1" x14ac:dyDescent="0.25">
      <c r="A79" s="451" t="s">
        <v>168</v>
      </c>
      <c r="B79" s="875" t="s">
        <v>168</v>
      </c>
      <c r="C79" s="876" t="s">
        <v>178</v>
      </c>
      <c r="D79" s="877"/>
      <c r="E79" s="400">
        <f>SUM(E80:E82)</f>
        <v>0</v>
      </c>
      <c r="F79" s="401"/>
      <c r="G79" s="402"/>
      <c r="H79" s="402"/>
      <c r="I79" s="406"/>
      <c r="J79" s="403"/>
      <c r="K79" s="404"/>
      <c r="L79" s="400">
        <f>SUM(L80:L82)</f>
        <v>0</v>
      </c>
      <c r="M79" s="401"/>
      <c r="N79" s="402"/>
      <c r="O79" s="402"/>
      <c r="P79" s="382"/>
    </row>
    <row r="80" spans="1:16" ht="18.600000000000001" customHeight="1" x14ac:dyDescent="0.25">
      <c r="A80" s="451"/>
      <c r="B80" s="875"/>
      <c r="C80" s="866" t="s">
        <v>187</v>
      </c>
      <c r="D80" s="867"/>
      <c r="E80" s="394">
        <f t="shared" ref="E80:E82" si="24">F80*G80*H80</f>
        <v>0</v>
      </c>
      <c r="F80" s="395"/>
      <c r="G80" s="395"/>
      <c r="H80" s="394">
        <f>H67</f>
        <v>0</v>
      </c>
      <c r="I80" s="396">
        <f t="shared" ref="I80:I83" si="25">L80-E80</f>
        <v>0</v>
      </c>
      <c r="J80" s="397"/>
      <c r="K80" s="398"/>
      <c r="L80" s="394">
        <f t="shared" ref="L80:L83" si="26">M80*N80*O80</f>
        <v>0</v>
      </c>
      <c r="M80" s="399"/>
      <c r="N80" s="399"/>
      <c r="O80" s="394">
        <f>O67</f>
        <v>0</v>
      </c>
      <c r="P80" s="382"/>
    </row>
    <row r="81" spans="1:17" ht="18.600000000000001" customHeight="1" x14ac:dyDescent="0.25">
      <c r="A81" s="451"/>
      <c r="B81" s="875"/>
      <c r="C81" s="866" t="s">
        <v>188</v>
      </c>
      <c r="D81" s="867"/>
      <c r="E81" s="394">
        <f t="shared" si="24"/>
        <v>0</v>
      </c>
      <c r="F81" s="395"/>
      <c r="G81" s="395"/>
      <c r="H81" s="394">
        <f>H67</f>
        <v>0</v>
      </c>
      <c r="I81" s="396">
        <f t="shared" si="25"/>
        <v>0</v>
      </c>
      <c r="J81" s="397"/>
      <c r="K81" s="398"/>
      <c r="L81" s="394">
        <f t="shared" si="26"/>
        <v>0</v>
      </c>
      <c r="M81" s="399"/>
      <c r="N81" s="399"/>
      <c r="O81" s="394">
        <f>O67</f>
        <v>0</v>
      </c>
      <c r="P81" s="382"/>
    </row>
    <row r="82" spans="1:17" ht="18.600000000000001" customHeight="1" x14ac:dyDescent="0.25">
      <c r="A82" s="451"/>
      <c r="B82" s="875"/>
      <c r="C82" s="866" t="s">
        <v>179</v>
      </c>
      <c r="D82" s="867"/>
      <c r="E82" s="394">
        <f t="shared" si="24"/>
        <v>0</v>
      </c>
      <c r="F82" s="395"/>
      <c r="G82" s="395"/>
      <c r="H82" s="394">
        <f>H67</f>
        <v>0</v>
      </c>
      <c r="I82" s="396">
        <f t="shared" si="25"/>
        <v>0</v>
      </c>
      <c r="J82" s="397"/>
      <c r="K82" s="398"/>
      <c r="L82" s="394">
        <f t="shared" si="26"/>
        <v>0</v>
      </c>
      <c r="M82" s="399"/>
      <c r="N82" s="399"/>
      <c r="O82" s="394">
        <f>O67</f>
        <v>0</v>
      </c>
      <c r="P82" s="382"/>
    </row>
    <row r="83" spans="1:17" ht="18.600000000000001" customHeight="1" x14ac:dyDescent="0.25">
      <c r="A83" s="451" t="s">
        <v>169</v>
      </c>
      <c r="B83" s="405" t="s">
        <v>169</v>
      </c>
      <c r="C83" s="874" t="s">
        <v>189</v>
      </c>
      <c r="D83" s="867"/>
      <c r="E83" s="394">
        <f>F83*G83*H83</f>
        <v>0</v>
      </c>
      <c r="F83" s="395"/>
      <c r="G83" s="395"/>
      <c r="H83" s="394">
        <f>H67</f>
        <v>0</v>
      </c>
      <c r="I83" s="396">
        <f t="shared" si="25"/>
        <v>0</v>
      </c>
      <c r="J83" s="397"/>
      <c r="K83" s="398"/>
      <c r="L83" s="394">
        <f t="shared" si="26"/>
        <v>0</v>
      </c>
      <c r="M83" s="399"/>
      <c r="N83" s="399"/>
      <c r="O83" s="394">
        <f>O67</f>
        <v>0</v>
      </c>
      <c r="P83" s="382"/>
    </row>
    <row r="84" spans="1:17" ht="18.600000000000001" customHeight="1" x14ac:dyDescent="0.25">
      <c r="A84" s="451" t="s">
        <v>170</v>
      </c>
      <c r="B84" s="875" t="s">
        <v>170</v>
      </c>
      <c r="C84" s="876" t="s">
        <v>178</v>
      </c>
      <c r="D84" s="877"/>
      <c r="E84" s="400">
        <f>SUM(E85:E86)</f>
        <v>0</v>
      </c>
      <c r="F84" s="401"/>
      <c r="G84" s="402"/>
      <c r="H84" s="402"/>
      <c r="I84" s="406"/>
      <c r="J84" s="403"/>
      <c r="K84" s="404"/>
      <c r="L84" s="400">
        <f>SUM(L85:L86)</f>
        <v>0</v>
      </c>
      <c r="M84" s="401"/>
      <c r="N84" s="402"/>
      <c r="O84" s="402"/>
      <c r="P84" s="382"/>
    </row>
    <row r="85" spans="1:17" ht="18.600000000000001" customHeight="1" x14ac:dyDescent="0.25">
      <c r="A85" s="451"/>
      <c r="B85" s="878"/>
      <c r="C85" s="874" t="s">
        <v>170</v>
      </c>
      <c r="D85" s="867"/>
      <c r="E85" s="394">
        <f t="shared" ref="E85" si="27">F85*G85*H85</f>
        <v>0</v>
      </c>
      <c r="F85" s="395"/>
      <c r="G85" s="395"/>
      <c r="H85" s="394">
        <f>H67</f>
        <v>0</v>
      </c>
      <c r="I85" s="396">
        <f t="shared" ref="I85:I87" si="28">L85-E85</f>
        <v>0</v>
      </c>
      <c r="J85" s="397"/>
      <c r="K85" s="398"/>
      <c r="L85" s="394">
        <f t="shared" ref="L85:L87" si="29">M85*N85*O85</f>
        <v>0</v>
      </c>
      <c r="M85" s="399"/>
      <c r="N85" s="399"/>
      <c r="O85" s="394">
        <f>O67</f>
        <v>0</v>
      </c>
      <c r="P85" s="382"/>
    </row>
    <row r="86" spans="1:17" ht="18.600000000000001" customHeight="1" x14ac:dyDescent="0.25">
      <c r="A86" s="451"/>
      <c r="B86" s="878"/>
      <c r="C86" s="874" t="s">
        <v>190</v>
      </c>
      <c r="D86" s="867"/>
      <c r="E86" s="394">
        <f>F86*G86*H86</f>
        <v>0</v>
      </c>
      <c r="F86" s="395"/>
      <c r="G86" s="395"/>
      <c r="H86" s="394">
        <f>H67</f>
        <v>0</v>
      </c>
      <c r="I86" s="396">
        <f t="shared" si="28"/>
        <v>0</v>
      </c>
      <c r="J86" s="397"/>
      <c r="K86" s="398"/>
      <c r="L86" s="394">
        <f t="shared" si="29"/>
        <v>0</v>
      </c>
      <c r="M86" s="399"/>
      <c r="N86" s="399"/>
      <c r="O86" s="394">
        <f>O67</f>
        <v>0</v>
      </c>
      <c r="P86" s="382"/>
    </row>
    <row r="87" spans="1:17" ht="18.600000000000001" customHeight="1" x14ac:dyDescent="0.25">
      <c r="A87" s="451" t="s">
        <v>171</v>
      </c>
      <c r="B87" s="405" t="s">
        <v>171</v>
      </c>
      <c r="C87" s="874" t="s">
        <v>191</v>
      </c>
      <c r="D87" s="867"/>
      <c r="E87" s="394">
        <f>F87*G87*H87</f>
        <v>0</v>
      </c>
      <c r="F87" s="395"/>
      <c r="G87" s="395"/>
      <c r="H87" s="394">
        <f>H67</f>
        <v>0</v>
      </c>
      <c r="I87" s="396">
        <f t="shared" si="28"/>
        <v>0</v>
      </c>
      <c r="J87" s="397"/>
      <c r="K87" s="398"/>
      <c r="L87" s="394">
        <f t="shared" si="29"/>
        <v>0</v>
      </c>
      <c r="M87" s="399"/>
      <c r="N87" s="399"/>
      <c r="O87" s="394">
        <f>O67</f>
        <v>0</v>
      </c>
      <c r="P87" s="382"/>
      <c r="Q87" s="371" t="s">
        <v>256</v>
      </c>
    </row>
    <row r="88" spans="1:17" ht="18.600000000000001" customHeight="1" x14ac:dyDescent="0.25">
      <c r="A88" s="451" t="s">
        <v>172</v>
      </c>
      <c r="B88" s="875" t="s">
        <v>172</v>
      </c>
      <c r="C88" s="876" t="s">
        <v>178</v>
      </c>
      <c r="D88" s="877"/>
      <c r="E88" s="400">
        <f>SUM(E89:E91)</f>
        <v>0</v>
      </c>
      <c r="F88" s="401"/>
      <c r="G88" s="402"/>
      <c r="H88" s="402"/>
      <c r="I88" s="406"/>
      <c r="J88" s="403"/>
      <c r="K88" s="404"/>
      <c r="L88" s="400">
        <f>SUM(L89:L91)</f>
        <v>0</v>
      </c>
      <c r="M88" s="401"/>
      <c r="N88" s="402"/>
      <c r="O88" s="402"/>
      <c r="P88" s="382"/>
    </row>
    <row r="89" spans="1:17" ht="18.600000000000001" customHeight="1" x14ac:dyDescent="0.25">
      <c r="A89" s="451"/>
      <c r="B89" s="875"/>
      <c r="C89" s="866" t="s">
        <v>192</v>
      </c>
      <c r="D89" s="867"/>
      <c r="E89" s="394">
        <f t="shared" ref="E89:E91" si="30">F89*G89*H89</f>
        <v>0</v>
      </c>
      <c r="F89" s="395"/>
      <c r="G89" s="395"/>
      <c r="H89" s="394">
        <f>H67</f>
        <v>0</v>
      </c>
      <c r="I89" s="396">
        <f t="shared" ref="I89:I92" si="31">L89-E89</f>
        <v>0</v>
      </c>
      <c r="J89" s="397"/>
      <c r="K89" s="398"/>
      <c r="L89" s="394">
        <f t="shared" ref="L89:L92" si="32">M89*N89*O89</f>
        <v>0</v>
      </c>
      <c r="M89" s="399"/>
      <c r="N89" s="399"/>
      <c r="O89" s="394">
        <f>O67</f>
        <v>0</v>
      </c>
      <c r="P89" s="382"/>
    </row>
    <row r="90" spans="1:17" ht="18.600000000000001" customHeight="1" x14ac:dyDescent="0.25">
      <c r="A90" s="451"/>
      <c r="B90" s="875"/>
      <c r="C90" s="866" t="s">
        <v>193</v>
      </c>
      <c r="D90" s="867"/>
      <c r="E90" s="394">
        <f t="shared" si="30"/>
        <v>0</v>
      </c>
      <c r="F90" s="395"/>
      <c r="G90" s="395"/>
      <c r="H90" s="394">
        <f>H67</f>
        <v>0</v>
      </c>
      <c r="I90" s="396">
        <f t="shared" si="31"/>
        <v>0</v>
      </c>
      <c r="J90" s="397"/>
      <c r="K90" s="398"/>
      <c r="L90" s="394">
        <f t="shared" si="32"/>
        <v>0</v>
      </c>
      <c r="M90" s="399"/>
      <c r="N90" s="399"/>
      <c r="O90" s="394">
        <f>O67</f>
        <v>0</v>
      </c>
      <c r="P90" s="382"/>
    </row>
    <row r="91" spans="1:17" ht="18.600000000000001" customHeight="1" x14ac:dyDescent="0.25">
      <c r="A91" s="451"/>
      <c r="B91" s="875"/>
      <c r="C91" s="866" t="s">
        <v>179</v>
      </c>
      <c r="D91" s="867"/>
      <c r="E91" s="394">
        <f t="shared" si="30"/>
        <v>0</v>
      </c>
      <c r="F91" s="395"/>
      <c r="G91" s="395"/>
      <c r="H91" s="394">
        <f>H67</f>
        <v>0</v>
      </c>
      <c r="I91" s="396">
        <f t="shared" si="31"/>
        <v>0</v>
      </c>
      <c r="J91" s="397"/>
      <c r="K91" s="398"/>
      <c r="L91" s="394">
        <f t="shared" si="32"/>
        <v>0</v>
      </c>
      <c r="M91" s="399"/>
      <c r="N91" s="399"/>
      <c r="O91" s="394">
        <f>O67</f>
        <v>0</v>
      </c>
      <c r="P91" s="382"/>
    </row>
    <row r="92" spans="1:17" ht="18.600000000000001" customHeight="1" x14ac:dyDescent="0.25">
      <c r="A92" s="451" t="s">
        <v>173</v>
      </c>
      <c r="B92" s="405" t="s">
        <v>173</v>
      </c>
      <c r="C92" s="866" t="s">
        <v>194</v>
      </c>
      <c r="D92" s="867"/>
      <c r="E92" s="394">
        <f>F92*G92*H92</f>
        <v>0</v>
      </c>
      <c r="F92" s="395"/>
      <c r="G92" s="395"/>
      <c r="H92" s="394">
        <f>H67</f>
        <v>0</v>
      </c>
      <c r="I92" s="396">
        <f t="shared" si="31"/>
        <v>0</v>
      </c>
      <c r="J92" s="397"/>
      <c r="K92" s="398"/>
      <c r="L92" s="394">
        <f t="shared" si="32"/>
        <v>0</v>
      </c>
      <c r="M92" s="399"/>
      <c r="N92" s="399"/>
      <c r="O92" s="394">
        <f>O67</f>
        <v>0</v>
      </c>
      <c r="P92" s="382"/>
    </row>
    <row r="93" spans="1:17" s="415" customFormat="1" ht="18.600000000000001" customHeight="1" x14ac:dyDescent="0.25">
      <c r="B93" s="868" t="s">
        <v>196</v>
      </c>
      <c r="C93" s="869"/>
      <c r="D93" s="870"/>
      <c r="E93" s="408">
        <f>SUM(E67,E68,E73,E74,E78,E79,E83,E84,E87,E88,E92)</f>
        <v>0</v>
      </c>
      <c r="F93" s="401"/>
      <c r="G93" s="409"/>
      <c r="H93" s="410"/>
      <c r="I93" s="411"/>
      <c r="J93" s="412"/>
      <c r="K93" s="413"/>
      <c r="L93" s="408">
        <f>SUM(L67,L68,L73,L74,L78,L79,L83,L84,L87,L88,L92)</f>
        <v>0</v>
      </c>
      <c r="M93" s="401"/>
      <c r="N93" s="409"/>
      <c r="O93" s="410"/>
      <c r="P93" s="414"/>
    </row>
    <row r="94" spans="1:17" ht="16.8" customHeight="1" outlineLevel="1" x14ac:dyDescent="0.25">
      <c r="B94" s="871" t="s">
        <v>264</v>
      </c>
      <c r="C94" s="872" t="s">
        <v>201</v>
      </c>
      <c r="D94" s="873"/>
      <c r="E94" s="416">
        <f t="shared" ref="E94" si="33">F94*G94*H94</f>
        <v>0</v>
      </c>
      <c r="F94" s="417"/>
      <c r="G94" s="417"/>
      <c r="H94" s="394">
        <f>H67</f>
        <v>0</v>
      </c>
      <c r="I94" s="396">
        <f t="shared" ref="I94:I96" si="34">L94-E94</f>
        <v>0</v>
      </c>
      <c r="J94" s="397"/>
      <c r="K94" s="398"/>
      <c r="L94" s="394">
        <f t="shared" ref="L94:L96" si="35">M94*N94*O94</f>
        <v>0</v>
      </c>
      <c r="M94" s="399"/>
      <c r="N94" s="399"/>
      <c r="O94" s="394">
        <f>O67</f>
        <v>0</v>
      </c>
      <c r="P94" s="382"/>
    </row>
    <row r="95" spans="1:17" ht="16.8" customHeight="1" outlineLevel="1" x14ac:dyDescent="0.25">
      <c r="B95" s="871"/>
      <c r="C95" s="872" t="s">
        <v>200</v>
      </c>
      <c r="D95" s="873"/>
      <c r="E95" s="416">
        <f>F95*G95*H95</f>
        <v>0</v>
      </c>
      <c r="F95" s="417">
        <v>5000</v>
      </c>
      <c r="G95" s="417">
        <f>20*2</f>
        <v>40</v>
      </c>
      <c r="H95" s="394">
        <f>H67</f>
        <v>0</v>
      </c>
      <c r="I95" s="396">
        <f t="shared" si="34"/>
        <v>0</v>
      </c>
      <c r="J95" s="397"/>
      <c r="K95" s="398"/>
      <c r="L95" s="394">
        <f t="shared" si="35"/>
        <v>0</v>
      </c>
      <c r="M95" s="399"/>
      <c r="N95" s="399"/>
      <c r="O95" s="394">
        <f>O67</f>
        <v>0</v>
      </c>
      <c r="P95" s="382"/>
    </row>
    <row r="96" spans="1:17" ht="16.8" customHeight="1" outlineLevel="1" x14ac:dyDescent="0.25">
      <c r="B96" s="871"/>
      <c r="C96" s="872" t="s">
        <v>197</v>
      </c>
      <c r="D96" s="873"/>
      <c r="E96" s="416">
        <f t="shared" ref="E96" si="36">F96*G96*H96</f>
        <v>0</v>
      </c>
      <c r="F96" s="417"/>
      <c r="G96" s="417"/>
      <c r="H96" s="394">
        <f>H67</f>
        <v>0</v>
      </c>
      <c r="I96" s="396">
        <f t="shared" si="34"/>
        <v>0</v>
      </c>
      <c r="J96" s="397"/>
      <c r="K96" s="398"/>
      <c r="L96" s="394">
        <f t="shared" si="35"/>
        <v>0</v>
      </c>
      <c r="M96" s="399"/>
      <c r="N96" s="399"/>
      <c r="O96" s="394">
        <f>O67</f>
        <v>0</v>
      </c>
      <c r="P96" s="382"/>
    </row>
    <row r="97" spans="1:20" s="415" customFormat="1" ht="18.600000000000001" customHeight="1" outlineLevel="1" thickBot="1" x14ac:dyDescent="0.3">
      <c r="B97" s="860" t="s">
        <v>265</v>
      </c>
      <c r="C97" s="861"/>
      <c r="D97" s="862"/>
      <c r="E97" s="418">
        <f>SUM(E94:E96)</f>
        <v>0</v>
      </c>
      <c r="F97" s="419"/>
      <c r="G97" s="420"/>
      <c r="H97" s="421"/>
      <c r="I97" s="422"/>
      <c r="J97" s="423"/>
      <c r="K97" s="424"/>
      <c r="L97" s="418">
        <f>SUM(L94:L96)</f>
        <v>0</v>
      </c>
      <c r="M97" s="419"/>
      <c r="N97" s="420"/>
      <c r="O97" s="421"/>
      <c r="P97" s="414"/>
    </row>
    <row r="98" spans="1:20" ht="21" customHeight="1" thickBot="1" x14ac:dyDescent="0.3">
      <c r="B98" s="863" t="s">
        <v>254</v>
      </c>
      <c r="C98" s="864"/>
      <c r="D98" s="865" t="s">
        <v>255</v>
      </c>
      <c r="E98" s="857"/>
      <c r="F98" s="857" t="s">
        <v>257</v>
      </c>
      <c r="G98" s="857"/>
      <c r="H98" s="857" t="s">
        <v>258</v>
      </c>
      <c r="I98" s="857"/>
      <c r="J98" s="857" t="s">
        <v>259</v>
      </c>
      <c r="K98" s="857"/>
      <c r="L98" s="858" t="s">
        <v>260</v>
      </c>
      <c r="M98" s="858"/>
      <c r="N98" s="858" t="s">
        <v>261</v>
      </c>
      <c r="O98" s="859"/>
      <c r="P98" s="382"/>
    </row>
    <row r="99" spans="1:20" outlineLevel="1" x14ac:dyDescent="0.25">
      <c r="B99" s="303" t="s">
        <v>266</v>
      </c>
      <c r="E99" s="425">
        <f>(E93-E92)*0.05</f>
        <v>0</v>
      </c>
      <c r="F99" s="303"/>
      <c r="G99" s="303"/>
      <c r="H99" s="426"/>
      <c r="L99" s="425">
        <f>(L93-L92)*0.05</f>
        <v>0</v>
      </c>
      <c r="P99" s="382"/>
    </row>
    <row r="100" spans="1:20" outlineLevel="1" x14ac:dyDescent="0.25">
      <c r="B100" s="303"/>
      <c r="E100" s="427" t="str">
        <f>IF(E92&lt;=E99,"O.K","Review")</f>
        <v>O.K</v>
      </c>
      <c r="F100" s="303"/>
      <c r="G100" s="303"/>
      <c r="L100" s="427" t="str">
        <f>IF(L92&lt;=L99,"O.K","Review")</f>
        <v>O.K</v>
      </c>
      <c r="P100" s="382"/>
    </row>
    <row r="101" spans="1:20" x14ac:dyDescent="0.25">
      <c r="B101" s="303"/>
      <c r="E101" s="427"/>
      <c r="F101" s="303"/>
      <c r="G101" s="303"/>
      <c r="L101" s="427"/>
      <c r="P101" s="382"/>
    </row>
    <row r="102" spans="1:20" s="428" customFormat="1" ht="25.5" customHeight="1" outlineLevel="1" x14ac:dyDescent="0.25">
      <c r="B102" s="429" t="str">
        <f>정부지원금!$B$29</f>
        <v>성명 :                  (서명)</v>
      </c>
      <c r="C102" s="429"/>
      <c r="E102" s="429" t="str">
        <f>정부지원금!$E$29</f>
        <v>성명 :                  (서명)</v>
      </c>
      <c r="F102" s="430"/>
      <c r="H102" s="429" t="str">
        <f>정부지원금!$G$29</f>
        <v>성명 :                  (서명)</v>
      </c>
      <c r="K102" s="430" t="str">
        <f>정부지원금!$I$29</f>
        <v>성명 :                  (서명)</v>
      </c>
      <c r="N102" s="430" t="str">
        <f>정부지원금!$K$29</f>
        <v>성명 :                  (서명)</v>
      </c>
      <c r="P102" s="382"/>
    </row>
    <row r="103" spans="1:20" s="428" customFormat="1" ht="25.5" customHeight="1" outlineLevel="1" x14ac:dyDescent="0.25">
      <c r="B103" s="429" t="str">
        <f>정부지원금!$B$30</f>
        <v>성명 :                  (서명)</v>
      </c>
      <c r="C103" s="429"/>
      <c r="E103" s="429" t="str">
        <f>정부지원금!$E$30</f>
        <v>성명 :                  (서명)</v>
      </c>
      <c r="F103" s="430"/>
      <c r="H103" s="429" t="str">
        <f>정부지원금!$G$30</f>
        <v>성명 :                  (서명)</v>
      </c>
      <c r="K103" s="430" t="str">
        <f>정부지원금!$I$30</f>
        <v>성명 :                  (서명)</v>
      </c>
      <c r="N103" s="430" t="str">
        <f>정부지원금!$K$30</f>
        <v>성명 :                  (서명)</v>
      </c>
      <c r="P103" s="382"/>
    </row>
    <row r="105" spans="1:20" ht="43.5" customHeight="1" x14ac:dyDescent="0.25">
      <c r="B105" s="372" t="s">
        <v>262</v>
      </c>
      <c r="C105" s="373"/>
      <c r="D105" s="373"/>
      <c r="E105" s="373"/>
      <c r="F105" s="373"/>
      <c r="G105" s="373"/>
      <c r="H105" s="373"/>
      <c r="I105" s="373"/>
      <c r="J105" s="373"/>
      <c r="K105" s="373"/>
      <c r="L105" s="373"/>
      <c r="M105" s="373"/>
      <c r="N105" s="373"/>
      <c r="O105" s="373"/>
      <c r="P105" s="373"/>
      <c r="Q105" s="373"/>
      <c r="R105" s="373"/>
    </row>
    <row r="106" spans="1:20" ht="21.6" customHeight="1" x14ac:dyDescent="0.25">
      <c r="B106" s="942" t="str">
        <f>INDEX('훈련비용 조정내역표'!$C$62:$C$72,MATCH(F108,'훈련비용 조정내역표'!$B$62:$B$72,0),0)</f>
        <v>승인</v>
      </c>
      <c r="C106" s="942"/>
      <c r="D106" s="374"/>
      <c r="E106" s="375"/>
      <c r="F106" s="375"/>
      <c r="G106" s="376"/>
      <c r="H106" s="383" t="s">
        <v>247</v>
      </c>
      <c r="I106" s="378">
        <f>INDEX('훈련비용 조정내역표'!$G$62:$G$72,MATCH(F108,'훈련비용 조정내역표'!$B$62:$B$72,0),0)</f>
        <v>0</v>
      </c>
      <c r="J106" s="383" t="s">
        <v>248</v>
      </c>
      <c r="K106" s="605">
        <f>INT(IFERROR($J111/($B110*$E110*$B113),))</f>
        <v>0</v>
      </c>
      <c r="L106" s="435" t="e">
        <f>K106/$I106</f>
        <v>#DIV/0!</v>
      </c>
      <c r="M106" s="436" t="s">
        <v>249</v>
      </c>
      <c r="N106" s="605">
        <f>INT(IFERROR($N111/($D110*$G110*$D113),))</f>
        <v>0</v>
      </c>
      <c r="O106" s="435" t="e">
        <f>N106/$I106</f>
        <v>#DIV/0!</v>
      </c>
      <c r="P106" s="373"/>
      <c r="Q106" s="373"/>
      <c r="R106" s="373"/>
    </row>
    <row r="107" spans="1:20" ht="21.6" customHeight="1" x14ac:dyDescent="0.25">
      <c r="B107" s="379" t="s">
        <v>229</v>
      </c>
      <c r="C107" s="881" t="s">
        <v>330</v>
      </c>
      <c r="D107" s="881"/>
      <c r="E107" s="881"/>
      <c r="F107" s="377" t="s">
        <v>231</v>
      </c>
      <c r="G107" s="380" t="s">
        <v>233</v>
      </c>
      <c r="H107" s="943" t="s">
        <v>250</v>
      </c>
      <c r="I107" s="944"/>
      <c r="J107" s="944"/>
      <c r="K107" s="944"/>
      <c r="L107" s="944"/>
      <c r="M107" s="944"/>
      <c r="N107" s="944"/>
      <c r="O107" s="945"/>
      <c r="P107" s="373"/>
      <c r="Q107" s="373"/>
      <c r="R107" s="373"/>
    </row>
    <row r="108" spans="1:20" ht="21.6" customHeight="1" thickBot="1" x14ac:dyDescent="0.3">
      <c r="B108" s="636" t="str">
        <f>일반사항!$E$6</f>
        <v>부산</v>
      </c>
      <c r="C108" s="961" t="str">
        <f>"("&amp;일반사항!$E$8&amp;")"</f>
        <v>()</v>
      </c>
      <c r="D108" s="937"/>
      <c r="E108" s="937"/>
      <c r="F108" s="665">
        <f>'훈련비용 조정내역표'!$B$64</f>
        <v>53</v>
      </c>
      <c r="G108" s="381">
        <f>INDEX('훈련비용 조정내역표'!$H$62:$H$72,MATCH(F108,'훈련비용 조정내역표'!$B$62:$B$72,0),0)</f>
        <v>0</v>
      </c>
      <c r="H108" s="937">
        <f>INDEX('훈련비용 조정내역표'!$D$62:$D$72,MATCH(F108,'훈련비용 조정내역표'!$B$62:$B$72,0),0)</f>
        <v>0</v>
      </c>
      <c r="I108" s="937"/>
      <c r="J108" s="937"/>
      <c r="K108" s="937"/>
      <c r="L108" s="434" t="str">
        <f>IF(E110=G110,"◯ 적합","◯ 변경")</f>
        <v>◯ 적합</v>
      </c>
      <c r="M108" s="938">
        <f>INDEX('훈련비용 조정내역표'!$E$62:$E$72,MATCH(F108,'훈련비용 조정내역표'!$B$62:$B$72,0),0)</f>
        <v>0</v>
      </c>
      <c r="N108" s="938"/>
      <c r="O108" s="938"/>
      <c r="P108" s="373"/>
      <c r="Q108" s="373"/>
      <c r="R108" s="373"/>
    </row>
    <row r="109" spans="1:20" ht="21.6" customHeight="1" thickTop="1" x14ac:dyDescent="0.25">
      <c r="B109" s="939" t="s">
        <v>106</v>
      </c>
      <c r="C109" s="939"/>
      <c r="D109" s="939"/>
      <c r="E109" s="939" t="s">
        <v>163</v>
      </c>
      <c r="F109" s="939"/>
      <c r="G109" s="940"/>
      <c r="H109" s="941" t="s">
        <v>243</v>
      </c>
      <c r="I109" s="939"/>
      <c r="J109" s="939"/>
      <c r="K109" s="939"/>
      <c r="L109" s="939" t="s">
        <v>246</v>
      </c>
      <c r="M109" s="939"/>
      <c r="N109" s="939"/>
      <c r="O109" s="939"/>
      <c r="P109" s="373"/>
      <c r="Q109" s="373"/>
      <c r="R109" s="373"/>
      <c r="T109" s="382"/>
    </row>
    <row r="110" spans="1:20" ht="21.6" customHeight="1" x14ac:dyDescent="0.25">
      <c r="B110" s="915">
        <f>INDEX('훈련비용 조정내역표'!$O$62:$O$72,MATCH(F108,'훈련비용 조정내역표'!$B$62:$B$72,0),0)</f>
        <v>0</v>
      </c>
      <c r="C110" s="917" t="str">
        <f>IF(B110=D110,"◯ 적합","◯ 변경")</f>
        <v>◯ 적합</v>
      </c>
      <c r="D110" s="918">
        <f>INDEX('훈련비용 조정내역표'!$Y$62:$Y$72,MATCH(F108,'훈련비용 조정내역표'!$B$62:$B$72,0),0)</f>
        <v>0</v>
      </c>
      <c r="E110" s="915">
        <f>INDEX('훈련비용 조정내역표'!$N$62:$N$72,MATCH(F108,'훈련비용 조정내역표'!$B$62:$B$72,0),0)</f>
        <v>0</v>
      </c>
      <c r="F110" s="917" t="str">
        <f>IF(E110=G110,"◯ 적합","◯ 변경")</f>
        <v>◯ 적합</v>
      </c>
      <c r="G110" s="921">
        <f>INDEX('훈련비용 조정내역표'!$X$62:$X$72,MATCH(F108,'훈련비용 조정내역표'!$B$62:$B$72,0),0)</f>
        <v>0</v>
      </c>
      <c r="H110" s="934" t="s">
        <v>36</v>
      </c>
      <c r="I110" s="926"/>
      <c r="J110" s="935">
        <f>J111+J112+J113+J114</f>
        <v>0</v>
      </c>
      <c r="K110" s="935"/>
      <c r="L110" s="926" t="s">
        <v>36</v>
      </c>
      <c r="M110" s="926"/>
      <c r="N110" s="935">
        <f>N111+N112+N113+N114</f>
        <v>0</v>
      </c>
      <c r="O110" s="935"/>
      <c r="P110" s="373"/>
      <c r="Q110" s="373"/>
      <c r="R110" s="373"/>
      <c r="T110" s="382"/>
    </row>
    <row r="111" spans="1:20" ht="21.6" customHeight="1" x14ac:dyDescent="0.25">
      <c r="A111" s="371" t="str">
        <f>F108&amp;"훈련비금액"</f>
        <v>53훈련비금액</v>
      </c>
      <c r="B111" s="915"/>
      <c r="C111" s="917"/>
      <c r="D111" s="918"/>
      <c r="E111" s="915"/>
      <c r="F111" s="917"/>
      <c r="G111" s="921"/>
      <c r="H111" s="929" t="s">
        <v>263</v>
      </c>
      <c r="I111" s="932"/>
      <c r="J111" s="936">
        <f>E145</f>
        <v>0</v>
      </c>
      <c r="K111" s="936"/>
      <c r="L111" s="932" t="s">
        <v>263</v>
      </c>
      <c r="M111" s="932"/>
      <c r="N111" s="936">
        <f>L145</f>
        <v>0</v>
      </c>
      <c r="O111" s="936"/>
      <c r="P111" s="373"/>
      <c r="Q111" s="373"/>
      <c r="R111" s="373"/>
      <c r="T111" s="382"/>
    </row>
    <row r="112" spans="1:20" ht="21.6" customHeight="1" x14ac:dyDescent="0.25">
      <c r="A112" s="371" t="str">
        <f>F108&amp;"숙식비"</f>
        <v>53숙식비</v>
      </c>
      <c r="B112" s="926" t="s">
        <v>236</v>
      </c>
      <c r="C112" s="926"/>
      <c r="D112" s="926"/>
      <c r="E112" s="926" t="s">
        <v>237</v>
      </c>
      <c r="F112" s="926"/>
      <c r="G112" s="927"/>
      <c r="H112" s="928" t="s">
        <v>342</v>
      </c>
      <c r="I112" s="384" t="s">
        <v>244</v>
      </c>
      <c r="J112" s="923">
        <f>E146</f>
        <v>0</v>
      </c>
      <c r="K112" s="923"/>
      <c r="L112" s="931" t="s">
        <v>342</v>
      </c>
      <c r="M112" s="384" t="s">
        <v>244</v>
      </c>
      <c r="N112" s="914">
        <f>L146</f>
        <v>0</v>
      </c>
      <c r="O112" s="914"/>
      <c r="P112" s="373"/>
      <c r="Q112" s="373"/>
      <c r="R112" s="373"/>
      <c r="T112" s="382"/>
    </row>
    <row r="113" spans="1:20" ht="21.6" customHeight="1" x14ac:dyDescent="0.25">
      <c r="A113" s="371" t="str">
        <f>F108&amp;"식비"</f>
        <v>53식비</v>
      </c>
      <c r="B113" s="915">
        <f>INDEX('훈련비용 조정내역표'!$M$62:$M$72,MATCH(F108,'훈련비용 조정내역표'!$B$62:$B$72,0),0)</f>
        <v>0</v>
      </c>
      <c r="C113" s="917" t="str">
        <f>IF(B113=D113,"◯ 적합","◯ 변경")</f>
        <v>◯ 적합</v>
      </c>
      <c r="D113" s="918">
        <f>INDEX('훈련비용 조정내역표'!$W$62:$W$72,MATCH(F108,'훈련비용 조정내역표'!$B$62:$B$72,0),0)</f>
        <v>0</v>
      </c>
      <c r="E113" s="920">
        <f>INDEX('훈련비용 조정내역표'!$J$62:$J$72,MATCH(F108,'훈련비용 조정내역표'!$B$62:$B$72,0),0)</f>
        <v>0</v>
      </c>
      <c r="F113" s="917" t="str">
        <f>IF(E113=G113,"◯ 적합","◯ 변경")</f>
        <v>◯ 적합</v>
      </c>
      <c r="G113" s="921">
        <f>INDEX('훈련비용 조정내역표'!$K$62:$K$72,MATCH(F108,'훈련비용 조정내역표'!$B$62:$B$72,0),0)</f>
        <v>0</v>
      </c>
      <c r="H113" s="929"/>
      <c r="I113" s="384" t="s">
        <v>199</v>
      </c>
      <c r="J113" s="923">
        <f>E147</f>
        <v>0</v>
      </c>
      <c r="K113" s="923"/>
      <c r="L113" s="932"/>
      <c r="M113" s="384" t="s">
        <v>199</v>
      </c>
      <c r="N113" s="914">
        <f>L147</f>
        <v>0</v>
      </c>
      <c r="O113" s="914"/>
      <c r="P113" s="373"/>
      <c r="Q113" s="373"/>
      <c r="R113" s="373"/>
      <c r="T113" s="382"/>
    </row>
    <row r="114" spans="1:20" ht="21.6" customHeight="1" thickBot="1" x14ac:dyDescent="0.3">
      <c r="A114" s="371" t="str">
        <f>F108&amp;"수당 등"</f>
        <v>53수당 등</v>
      </c>
      <c r="B114" s="916"/>
      <c r="C114" s="917"/>
      <c r="D114" s="919"/>
      <c r="E114" s="916"/>
      <c r="F114" s="917"/>
      <c r="G114" s="922"/>
      <c r="H114" s="930"/>
      <c r="I114" s="385" t="s">
        <v>245</v>
      </c>
      <c r="J114" s="924">
        <f>E148</f>
        <v>0</v>
      </c>
      <c r="K114" s="924"/>
      <c r="L114" s="933"/>
      <c r="M114" s="385" t="s">
        <v>245</v>
      </c>
      <c r="N114" s="925">
        <f>L148</f>
        <v>0</v>
      </c>
      <c r="O114" s="925"/>
      <c r="P114" s="373"/>
      <c r="Q114" s="373"/>
      <c r="R114" s="373"/>
      <c r="T114" s="382"/>
    </row>
    <row r="115" spans="1:20" ht="21.6" customHeight="1" thickTop="1" thickBot="1" x14ac:dyDescent="0.3">
      <c r="B115" s="883" t="s">
        <v>238</v>
      </c>
      <c r="C115" s="883"/>
      <c r="D115" s="386">
        <f>INDEX('훈련비용 조정내역표'!$L$62:$L$72,MATCH(F108,'훈련비용 조정내역표'!$B$62:$B$72,0),0)</f>
        <v>0</v>
      </c>
      <c r="E115" s="883" t="s">
        <v>239</v>
      </c>
      <c r="F115" s="883"/>
      <c r="G115" s="387">
        <f>INDEX('훈련비용 조정내역표'!$V$62:$V$72,MATCH(F108,'훈련비용 조정내역표'!$B$62:$B$72,0),0)</f>
        <v>0</v>
      </c>
      <c r="H115" s="884" t="s">
        <v>240</v>
      </c>
      <c r="I115" s="884"/>
      <c r="J115" s="388" t="s">
        <v>241</v>
      </c>
      <c r="K115" s="389"/>
      <c r="L115" s="388" t="s">
        <v>242</v>
      </c>
      <c r="M115" s="390"/>
      <c r="N115" s="885"/>
      <c r="O115" s="885"/>
      <c r="P115" s="373"/>
      <c r="Q115" s="373"/>
      <c r="R115" s="373"/>
      <c r="T115" s="382"/>
    </row>
    <row r="116" spans="1:20" ht="21.6" customHeight="1" thickTop="1" x14ac:dyDescent="0.25">
      <c r="B116" s="886" t="s">
        <v>174</v>
      </c>
      <c r="C116" s="889" t="s">
        <v>175</v>
      </c>
      <c r="D116" s="890"/>
      <c r="E116" s="895" t="s">
        <v>251</v>
      </c>
      <c r="F116" s="896"/>
      <c r="G116" s="896"/>
      <c r="H116" s="896"/>
      <c r="I116" s="897" t="s">
        <v>252</v>
      </c>
      <c r="J116" s="898"/>
      <c r="K116" s="899"/>
      <c r="L116" s="906" t="s">
        <v>253</v>
      </c>
      <c r="M116" s="907"/>
      <c r="N116" s="907"/>
      <c r="O116" s="908"/>
      <c r="P116" s="382"/>
    </row>
    <row r="117" spans="1:20" ht="21.6" customHeight="1" x14ac:dyDescent="0.25">
      <c r="B117" s="887"/>
      <c r="C117" s="891"/>
      <c r="D117" s="892"/>
      <c r="E117" s="909" t="s">
        <v>176</v>
      </c>
      <c r="F117" s="911" t="s">
        <v>177</v>
      </c>
      <c r="G117" s="912"/>
      <c r="H117" s="913"/>
      <c r="I117" s="900"/>
      <c r="J117" s="901"/>
      <c r="K117" s="902"/>
      <c r="L117" s="909" t="s">
        <v>176</v>
      </c>
      <c r="M117" s="911" t="s">
        <v>177</v>
      </c>
      <c r="N117" s="912"/>
      <c r="O117" s="913"/>
      <c r="P117" s="382"/>
    </row>
    <row r="118" spans="1:20" ht="21.6" customHeight="1" x14ac:dyDescent="0.25">
      <c r="B118" s="888"/>
      <c r="C118" s="893"/>
      <c r="D118" s="894"/>
      <c r="E118" s="910"/>
      <c r="F118" s="392" t="s">
        <v>134</v>
      </c>
      <c r="G118" s="392" t="s">
        <v>195</v>
      </c>
      <c r="H118" s="392" t="s">
        <v>136</v>
      </c>
      <c r="I118" s="903"/>
      <c r="J118" s="904"/>
      <c r="K118" s="905"/>
      <c r="L118" s="910"/>
      <c r="M118" s="392" t="s">
        <v>134</v>
      </c>
      <c r="N118" s="392" t="s">
        <v>195</v>
      </c>
      <c r="O118" s="392" t="s">
        <v>136</v>
      </c>
      <c r="P118" s="382"/>
    </row>
    <row r="119" spans="1:20" ht="18.600000000000001" customHeight="1" x14ac:dyDescent="0.25">
      <c r="A119" s="451" t="s">
        <v>114</v>
      </c>
      <c r="B119" s="393" t="s">
        <v>114</v>
      </c>
      <c r="C119" s="880" t="s">
        <v>180</v>
      </c>
      <c r="D119" s="878"/>
      <c r="E119" s="394">
        <f>F119*G119*H119</f>
        <v>0</v>
      </c>
      <c r="F119" s="395"/>
      <c r="G119" s="395"/>
      <c r="H119" s="394">
        <f>B110</f>
        <v>0</v>
      </c>
      <c r="I119" s="396">
        <f>L119-E119</f>
        <v>0</v>
      </c>
      <c r="J119" s="397"/>
      <c r="K119" s="398"/>
      <c r="L119" s="394">
        <f>M119*N119*O119</f>
        <v>0</v>
      </c>
      <c r="M119" s="399"/>
      <c r="N119" s="399"/>
      <c r="O119" s="394">
        <f>D110</f>
        <v>0</v>
      </c>
      <c r="P119" s="382"/>
    </row>
    <row r="120" spans="1:20" ht="18.600000000000001" customHeight="1" x14ac:dyDescent="0.25">
      <c r="A120" s="451" t="s">
        <v>164</v>
      </c>
      <c r="B120" s="881" t="s">
        <v>164</v>
      </c>
      <c r="C120" s="876" t="s">
        <v>178</v>
      </c>
      <c r="D120" s="877"/>
      <c r="E120" s="400">
        <f>SUM(E121:E124)</f>
        <v>0</v>
      </c>
      <c r="F120" s="401"/>
      <c r="G120" s="402"/>
      <c r="H120" s="402"/>
      <c r="I120" s="396"/>
      <c r="J120" s="403"/>
      <c r="K120" s="404"/>
      <c r="L120" s="400">
        <f>SUM(L121:L124)</f>
        <v>0</v>
      </c>
      <c r="M120" s="401"/>
      <c r="N120" s="402"/>
      <c r="O120" s="402"/>
      <c r="P120" s="382"/>
    </row>
    <row r="121" spans="1:20" ht="18.600000000000001" customHeight="1" x14ac:dyDescent="0.25">
      <c r="A121" s="451"/>
      <c r="B121" s="881"/>
      <c r="C121" s="874" t="s">
        <v>181</v>
      </c>
      <c r="D121" s="882"/>
      <c r="E121" s="394">
        <f t="shared" ref="E121:E124" si="37">F121*G121*H121</f>
        <v>0</v>
      </c>
      <c r="F121" s="395"/>
      <c r="G121" s="395"/>
      <c r="H121" s="394">
        <f>H119</f>
        <v>0</v>
      </c>
      <c r="I121" s="396">
        <f t="shared" ref="I121:I125" si="38">L121-E121</f>
        <v>0</v>
      </c>
      <c r="J121" s="397"/>
      <c r="K121" s="398"/>
      <c r="L121" s="394">
        <f t="shared" ref="L121:L125" si="39">M121*N121*O121</f>
        <v>0</v>
      </c>
      <c r="M121" s="399"/>
      <c r="N121" s="399"/>
      <c r="O121" s="394">
        <f>O119</f>
        <v>0</v>
      </c>
      <c r="P121" s="382"/>
    </row>
    <row r="122" spans="1:20" ht="18.600000000000001" customHeight="1" x14ac:dyDescent="0.25">
      <c r="A122" s="451"/>
      <c r="B122" s="881"/>
      <c r="C122" s="874" t="s">
        <v>181</v>
      </c>
      <c r="D122" s="882"/>
      <c r="E122" s="394">
        <f t="shared" si="37"/>
        <v>0</v>
      </c>
      <c r="F122" s="395"/>
      <c r="G122" s="395"/>
      <c r="H122" s="394">
        <f>H119</f>
        <v>0</v>
      </c>
      <c r="I122" s="396">
        <f t="shared" si="38"/>
        <v>0</v>
      </c>
      <c r="J122" s="397"/>
      <c r="K122" s="398"/>
      <c r="L122" s="394">
        <f t="shared" si="39"/>
        <v>0</v>
      </c>
      <c r="M122" s="399"/>
      <c r="N122" s="399"/>
      <c r="O122" s="394">
        <f>O119</f>
        <v>0</v>
      </c>
      <c r="P122" s="382"/>
    </row>
    <row r="123" spans="1:20" ht="18.600000000000001" customHeight="1" x14ac:dyDescent="0.25">
      <c r="A123" s="451"/>
      <c r="B123" s="881"/>
      <c r="C123" s="874" t="s">
        <v>182</v>
      </c>
      <c r="D123" s="867"/>
      <c r="E123" s="394">
        <f t="shared" si="37"/>
        <v>0</v>
      </c>
      <c r="F123" s="395"/>
      <c r="G123" s="395"/>
      <c r="H123" s="394">
        <f>H119</f>
        <v>0</v>
      </c>
      <c r="I123" s="396">
        <f t="shared" si="38"/>
        <v>0</v>
      </c>
      <c r="J123" s="397"/>
      <c r="K123" s="398"/>
      <c r="L123" s="394">
        <f t="shared" si="39"/>
        <v>0</v>
      </c>
      <c r="M123" s="399"/>
      <c r="N123" s="399"/>
      <c r="O123" s="394">
        <f>O119</f>
        <v>0</v>
      </c>
      <c r="P123" s="382"/>
    </row>
    <row r="124" spans="1:20" ht="18.600000000000001" customHeight="1" x14ac:dyDescent="0.25">
      <c r="A124" s="451"/>
      <c r="B124" s="881"/>
      <c r="C124" s="874" t="s">
        <v>182</v>
      </c>
      <c r="D124" s="867"/>
      <c r="E124" s="394">
        <f t="shared" si="37"/>
        <v>0</v>
      </c>
      <c r="F124" s="395"/>
      <c r="G124" s="395"/>
      <c r="H124" s="394">
        <f>H119</f>
        <v>0</v>
      </c>
      <c r="I124" s="396">
        <f t="shared" si="38"/>
        <v>0</v>
      </c>
      <c r="J124" s="397"/>
      <c r="K124" s="398"/>
      <c r="L124" s="394">
        <f t="shared" si="39"/>
        <v>0</v>
      </c>
      <c r="M124" s="399"/>
      <c r="N124" s="399"/>
      <c r="O124" s="394">
        <f>O119</f>
        <v>0</v>
      </c>
      <c r="P124" s="382"/>
    </row>
    <row r="125" spans="1:20" ht="18.600000000000001" customHeight="1" x14ac:dyDescent="0.25">
      <c r="A125" s="451" t="s">
        <v>165</v>
      </c>
      <c r="B125" s="405" t="s">
        <v>165</v>
      </c>
      <c r="C125" s="874" t="s">
        <v>183</v>
      </c>
      <c r="D125" s="867"/>
      <c r="E125" s="394">
        <f>F125*G125*H125</f>
        <v>0</v>
      </c>
      <c r="F125" s="395"/>
      <c r="G125" s="395"/>
      <c r="H125" s="394">
        <f>H119</f>
        <v>0</v>
      </c>
      <c r="I125" s="396">
        <f t="shared" si="38"/>
        <v>0</v>
      </c>
      <c r="J125" s="397"/>
      <c r="K125" s="398"/>
      <c r="L125" s="394">
        <f t="shared" si="39"/>
        <v>0</v>
      </c>
      <c r="M125" s="399"/>
      <c r="N125" s="399"/>
      <c r="O125" s="394">
        <f>O119</f>
        <v>0</v>
      </c>
      <c r="P125" s="382"/>
    </row>
    <row r="126" spans="1:20" ht="18.600000000000001" customHeight="1" x14ac:dyDescent="0.25">
      <c r="A126" s="451" t="s">
        <v>166</v>
      </c>
      <c r="B126" s="875" t="s">
        <v>166</v>
      </c>
      <c r="C126" s="876" t="s">
        <v>178</v>
      </c>
      <c r="D126" s="877"/>
      <c r="E126" s="400">
        <f>SUM(E127:E129)</f>
        <v>0</v>
      </c>
      <c r="F126" s="401"/>
      <c r="G126" s="402"/>
      <c r="H126" s="402"/>
      <c r="I126" s="406"/>
      <c r="J126" s="403"/>
      <c r="K126" s="404"/>
      <c r="L126" s="400">
        <f>SUM(L127:L129)</f>
        <v>0</v>
      </c>
      <c r="M126" s="401"/>
      <c r="N126" s="402"/>
      <c r="O126" s="402"/>
      <c r="P126" s="382"/>
    </row>
    <row r="127" spans="1:20" ht="18.600000000000001" customHeight="1" x14ac:dyDescent="0.25">
      <c r="A127" s="451"/>
      <c r="B127" s="879"/>
      <c r="C127" s="866" t="s">
        <v>184</v>
      </c>
      <c r="D127" s="867"/>
      <c r="E127" s="394">
        <f>F127*G127*H127</f>
        <v>0</v>
      </c>
      <c r="F127" s="395"/>
      <c r="G127" s="395"/>
      <c r="H127" s="394">
        <f>H119</f>
        <v>0</v>
      </c>
      <c r="I127" s="396">
        <f t="shared" ref="I127:I130" si="40">L127-E127</f>
        <v>0</v>
      </c>
      <c r="J127" s="397"/>
      <c r="K127" s="398"/>
      <c r="L127" s="394">
        <f t="shared" ref="L127:L130" si="41">M127*N127*O127</f>
        <v>0</v>
      </c>
      <c r="M127" s="399"/>
      <c r="N127" s="399"/>
      <c r="O127" s="394">
        <f>O119</f>
        <v>0</v>
      </c>
      <c r="P127" s="382"/>
    </row>
    <row r="128" spans="1:20" ht="18.600000000000001" customHeight="1" x14ac:dyDescent="0.25">
      <c r="A128" s="451"/>
      <c r="B128" s="879"/>
      <c r="C128" s="866" t="s">
        <v>185</v>
      </c>
      <c r="D128" s="867"/>
      <c r="E128" s="394">
        <f t="shared" ref="E128:E129" si="42">F128*G128*H128</f>
        <v>0</v>
      </c>
      <c r="F128" s="395"/>
      <c r="G128" s="395"/>
      <c r="H128" s="394">
        <f>H119</f>
        <v>0</v>
      </c>
      <c r="I128" s="396">
        <f t="shared" si="40"/>
        <v>0</v>
      </c>
      <c r="J128" s="397"/>
      <c r="K128" s="398"/>
      <c r="L128" s="394">
        <f t="shared" si="41"/>
        <v>0</v>
      </c>
      <c r="M128" s="399"/>
      <c r="N128" s="399"/>
      <c r="O128" s="394">
        <f>O119</f>
        <v>0</v>
      </c>
      <c r="P128" s="382"/>
    </row>
    <row r="129" spans="1:17" ht="18.600000000000001" customHeight="1" x14ac:dyDescent="0.25">
      <c r="A129" s="451"/>
      <c r="B129" s="879"/>
      <c r="C129" s="866" t="s">
        <v>179</v>
      </c>
      <c r="D129" s="867"/>
      <c r="E129" s="394">
        <f t="shared" si="42"/>
        <v>0</v>
      </c>
      <c r="F129" s="395"/>
      <c r="G129" s="395"/>
      <c r="H129" s="394">
        <f>H119</f>
        <v>0</v>
      </c>
      <c r="I129" s="396">
        <f t="shared" si="40"/>
        <v>0</v>
      </c>
      <c r="J129" s="397"/>
      <c r="K129" s="398"/>
      <c r="L129" s="394">
        <f t="shared" si="41"/>
        <v>0</v>
      </c>
      <c r="M129" s="399"/>
      <c r="N129" s="399"/>
      <c r="O129" s="394">
        <f>O119</f>
        <v>0</v>
      </c>
      <c r="P129" s="382"/>
    </row>
    <row r="130" spans="1:17" ht="18.600000000000001" customHeight="1" x14ac:dyDescent="0.25">
      <c r="A130" s="451" t="s">
        <v>167</v>
      </c>
      <c r="B130" s="407" t="s">
        <v>167</v>
      </c>
      <c r="C130" s="874" t="s">
        <v>186</v>
      </c>
      <c r="D130" s="867"/>
      <c r="E130" s="394">
        <f>F130*G130*H130</f>
        <v>0</v>
      </c>
      <c r="F130" s="395"/>
      <c r="G130" s="395"/>
      <c r="H130" s="394">
        <f>H119</f>
        <v>0</v>
      </c>
      <c r="I130" s="396">
        <f t="shared" si="40"/>
        <v>0</v>
      </c>
      <c r="J130" s="397"/>
      <c r="K130" s="398"/>
      <c r="L130" s="394">
        <f t="shared" si="41"/>
        <v>0</v>
      </c>
      <c r="M130" s="399"/>
      <c r="N130" s="399"/>
      <c r="O130" s="394">
        <f>O119</f>
        <v>0</v>
      </c>
      <c r="P130" s="382"/>
    </row>
    <row r="131" spans="1:17" ht="18.600000000000001" customHeight="1" x14ac:dyDescent="0.25">
      <c r="A131" s="451" t="s">
        <v>168</v>
      </c>
      <c r="B131" s="875" t="s">
        <v>168</v>
      </c>
      <c r="C131" s="876" t="s">
        <v>178</v>
      </c>
      <c r="D131" s="877"/>
      <c r="E131" s="400">
        <f>SUM(E132:E134)</f>
        <v>0</v>
      </c>
      <c r="F131" s="401"/>
      <c r="G131" s="402"/>
      <c r="H131" s="402"/>
      <c r="I131" s="406"/>
      <c r="J131" s="403"/>
      <c r="K131" s="404"/>
      <c r="L131" s="400">
        <f>SUM(L132:L134)</f>
        <v>0</v>
      </c>
      <c r="M131" s="401"/>
      <c r="N131" s="402"/>
      <c r="O131" s="402"/>
      <c r="P131" s="382"/>
    </row>
    <row r="132" spans="1:17" ht="18.600000000000001" customHeight="1" x14ac:dyDescent="0.25">
      <c r="A132" s="451"/>
      <c r="B132" s="875"/>
      <c r="C132" s="866" t="s">
        <v>187</v>
      </c>
      <c r="D132" s="867"/>
      <c r="E132" s="394">
        <f t="shared" ref="E132:E134" si="43">F132*G132*H132</f>
        <v>0</v>
      </c>
      <c r="F132" s="395"/>
      <c r="G132" s="395"/>
      <c r="H132" s="394">
        <f>H119</f>
        <v>0</v>
      </c>
      <c r="I132" s="396">
        <f t="shared" ref="I132:I135" si="44">L132-E132</f>
        <v>0</v>
      </c>
      <c r="J132" s="397"/>
      <c r="K132" s="398"/>
      <c r="L132" s="394">
        <f t="shared" ref="L132:L135" si="45">M132*N132*O132</f>
        <v>0</v>
      </c>
      <c r="M132" s="399"/>
      <c r="N132" s="399"/>
      <c r="O132" s="394">
        <f>O119</f>
        <v>0</v>
      </c>
      <c r="P132" s="382"/>
    </row>
    <row r="133" spans="1:17" ht="18.600000000000001" customHeight="1" x14ac:dyDescent="0.25">
      <c r="A133" s="451"/>
      <c r="B133" s="875"/>
      <c r="C133" s="866" t="s">
        <v>188</v>
      </c>
      <c r="D133" s="867"/>
      <c r="E133" s="394">
        <f t="shared" si="43"/>
        <v>0</v>
      </c>
      <c r="F133" s="395"/>
      <c r="G133" s="395"/>
      <c r="H133" s="394">
        <f>H119</f>
        <v>0</v>
      </c>
      <c r="I133" s="396">
        <f t="shared" si="44"/>
        <v>0</v>
      </c>
      <c r="J133" s="397"/>
      <c r="K133" s="398"/>
      <c r="L133" s="394">
        <f t="shared" si="45"/>
        <v>0</v>
      </c>
      <c r="M133" s="399"/>
      <c r="N133" s="399"/>
      <c r="O133" s="394">
        <f>O119</f>
        <v>0</v>
      </c>
      <c r="P133" s="382"/>
    </row>
    <row r="134" spans="1:17" ht="18.600000000000001" customHeight="1" x14ac:dyDescent="0.25">
      <c r="A134" s="451"/>
      <c r="B134" s="875"/>
      <c r="C134" s="866" t="s">
        <v>179</v>
      </c>
      <c r="D134" s="867"/>
      <c r="E134" s="394">
        <f t="shared" si="43"/>
        <v>0</v>
      </c>
      <c r="F134" s="395"/>
      <c r="G134" s="395"/>
      <c r="H134" s="394">
        <f>H119</f>
        <v>0</v>
      </c>
      <c r="I134" s="396">
        <f t="shared" si="44"/>
        <v>0</v>
      </c>
      <c r="J134" s="397"/>
      <c r="K134" s="398"/>
      <c r="L134" s="394">
        <f t="shared" si="45"/>
        <v>0</v>
      </c>
      <c r="M134" s="399"/>
      <c r="N134" s="399"/>
      <c r="O134" s="394">
        <f>O119</f>
        <v>0</v>
      </c>
      <c r="P134" s="382"/>
    </row>
    <row r="135" spans="1:17" ht="18.600000000000001" customHeight="1" x14ac:dyDescent="0.25">
      <c r="A135" s="451" t="s">
        <v>169</v>
      </c>
      <c r="B135" s="405" t="s">
        <v>169</v>
      </c>
      <c r="C135" s="874" t="s">
        <v>189</v>
      </c>
      <c r="D135" s="867"/>
      <c r="E135" s="394">
        <f>F135*G135*H135</f>
        <v>0</v>
      </c>
      <c r="F135" s="395"/>
      <c r="G135" s="395"/>
      <c r="H135" s="394">
        <f>H119</f>
        <v>0</v>
      </c>
      <c r="I135" s="396">
        <f t="shared" si="44"/>
        <v>0</v>
      </c>
      <c r="J135" s="397"/>
      <c r="K135" s="398"/>
      <c r="L135" s="394">
        <f t="shared" si="45"/>
        <v>0</v>
      </c>
      <c r="M135" s="399"/>
      <c r="N135" s="399"/>
      <c r="O135" s="394">
        <f>O119</f>
        <v>0</v>
      </c>
      <c r="P135" s="382"/>
    </row>
    <row r="136" spans="1:17" ht="18.600000000000001" customHeight="1" x14ac:dyDescent="0.25">
      <c r="A136" s="451" t="s">
        <v>170</v>
      </c>
      <c r="B136" s="875" t="s">
        <v>170</v>
      </c>
      <c r="C136" s="876" t="s">
        <v>178</v>
      </c>
      <c r="D136" s="877"/>
      <c r="E136" s="400">
        <f>SUM(E137:E138)</f>
        <v>0</v>
      </c>
      <c r="F136" s="401"/>
      <c r="G136" s="402"/>
      <c r="H136" s="402"/>
      <c r="I136" s="406"/>
      <c r="J136" s="403"/>
      <c r="K136" s="404"/>
      <c r="L136" s="400">
        <f>SUM(L137:L138)</f>
        <v>0</v>
      </c>
      <c r="M136" s="401"/>
      <c r="N136" s="402"/>
      <c r="O136" s="402"/>
      <c r="P136" s="382"/>
    </row>
    <row r="137" spans="1:17" ht="18.600000000000001" customHeight="1" x14ac:dyDescent="0.25">
      <c r="A137" s="451"/>
      <c r="B137" s="878"/>
      <c r="C137" s="874" t="s">
        <v>170</v>
      </c>
      <c r="D137" s="867"/>
      <c r="E137" s="394">
        <f t="shared" ref="E137" si="46">F137*G137*H137</f>
        <v>0</v>
      </c>
      <c r="F137" s="395"/>
      <c r="G137" s="395"/>
      <c r="H137" s="394">
        <f>H119</f>
        <v>0</v>
      </c>
      <c r="I137" s="396">
        <f t="shared" ref="I137:I139" si="47">L137-E137</f>
        <v>0</v>
      </c>
      <c r="J137" s="397"/>
      <c r="K137" s="398"/>
      <c r="L137" s="394">
        <f t="shared" ref="L137:L139" si="48">M137*N137*O137</f>
        <v>0</v>
      </c>
      <c r="M137" s="399"/>
      <c r="N137" s="399"/>
      <c r="O137" s="394">
        <f>O119</f>
        <v>0</v>
      </c>
      <c r="P137" s="382"/>
    </row>
    <row r="138" spans="1:17" ht="18.600000000000001" customHeight="1" x14ac:dyDescent="0.25">
      <c r="A138" s="451"/>
      <c r="B138" s="878"/>
      <c r="C138" s="874" t="s">
        <v>190</v>
      </c>
      <c r="D138" s="867"/>
      <c r="E138" s="394">
        <f>F138*G138*H138</f>
        <v>0</v>
      </c>
      <c r="F138" s="395"/>
      <c r="G138" s="395"/>
      <c r="H138" s="394">
        <f>H119</f>
        <v>0</v>
      </c>
      <c r="I138" s="396">
        <f t="shared" si="47"/>
        <v>0</v>
      </c>
      <c r="J138" s="397"/>
      <c r="K138" s="398"/>
      <c r="L138" s="394">
        <f t="shared" si="48"/>
        <v>0</v>
      </c>
      <c r="M138" s="399"/>
      <c r="N138" s="399"/>
      <c r="O138" s="394">
        <f>O119</f>
        <v>0</v>
      </c>
      <c r="P138" s="382"/>
    </row>
    <row r="139" spans="1:17" ht="18.600000000000001" customHeight="1" x14ac:dyDescent="0.25">
      <c r="A139" s="451" t="s">
        <v>171</v>
      </c>
      <c r="B139" s="405" t="s">
        <v>171</v>
      </c>
      <c r="C139" s="874" t="s">
        <v>191</v>
      </c>
      <c r="D139" s="867"/>
      <c r="E139" s="394">
        <f>F139*G139*H139</f>
        <v>0</v>
      </c>
      <c r="F139" s="395"/>
      <c r="G139" s="395"/>
      <c r="H139" s="394">
        <f>H119</f>
        <v>0</v>
      </c>
      <c r="I139" s="396">
        <f t="shared" si="47"/>
        <v>0</v>
      </c>
      <c r="J139" s="397"/>
      <c r="K139" s="398"/>
      <c r="L139" s="394">
        <f t="shared" si="48"/>
        <v>0</v>
      </c>
      <c r="M139" s="399"/>
      <c r="N139" s="399"/>
      <c r="O139" s="394">
        <f>O119</f>
        <v>0</v>
      </c>
      <c r="P139" s="382"/>
      <c r="Q139" s="371" t="s">
        <v>256</v>
      </c>
    </row>
    <row r="140" spans="1:17" ht="18.600000000000001" customHeight="1" x14ac:dyDescent="0.25">
      <c r="A140" s="451" t="s">
        <v>172</v>
      </c>
      <c r="B140" s="875" t="s">
        <v>172</v>
      </c>
      <c r="C140" s="876" t="s">
        <v>178</v>
      </c>
      <c r="D140" s="877"/>
      <c r="E140" s="400">
        <f>SUM(E141:E143)</f>
        <v>0</v>
      </c>
      <c r="F140" s="401"/>
      <c r="G140" s="402"/>
      <c r="H140" s="402"/>
      <c r="I140" s="406"/>
      <c r="J140" s="403"/>
      <c r="K140" s="404"/>
      <c r="L140" s="400">
        <f>SUM(L141:L143)</f>
        <v>0</v>
      </c>
      <c r="M140" s="401"/>
      <c r="N140" s="402"/>
      <c r="O140" s="402"/>
      <c r="P140" s="382"/>
    </row>
    <row r="141" spans="1:17" ht="18.600000000000001" customHeight="1" x14ac:dyDescent="0.25">
      <c r="A141" s="451"/>
      <c r="B141" s="875"/>
      <c r="C141" s="866" t="s">
        <v>192</v>
      </c>
      <c r="D141" s="867"/>
      <c r="E141" s="394">
        <f t="shared" ref="E141:E143" si="49">F141*G141*H141</f>
        <v>0</v>
      </c>
      <c r="F141" s="395"/>
      <c r="G141" s="395"/>
      <c r="H141" s="394">
        <f>H119</f>
        <v>0</v>
      </c>
      <c r="I141" s="396">
        <f t="shared" ref="I141:I144" si="50">L141-E141</f>
        <v>0</v>
      </c>
      <c r="J141" s="397"/>
      <c r="K141" s="398"/>
      <c r="L141" s="394">
        <f t="shared" ref="L141:L144" si="51">M141*N141*O141</f>
        <v>0</v>
      </c>
      <c r="M141" s="399"/>
      <c r="N141" s="399"/>
      <c r="O141" s="394">
        <f>O119</f>
        <v>0</v>
      </c>
      <c r="P141" s="382"/>
    </row>
    <row r="142" spans="1:17" ht="18.600000000000001" customHeight="1" x14ac:dyDescent="0.25">
      <c r="A142" s="451"/>
      <c r="B142" s="875"/>
      <c r="C142" s="866" t="s">
        <v>193</v>
      </c>
      <c r="D142" s="867"/>
      <c r="E142" s="394">
        <f t="shared" si="49"/>
        <v>0</v>
      </c>
      <c r="F142" s="395"/>
      <c r="G142" s="395"/>
      <c r="H142" s="394">
        <f>H119</f>
        <v>0</v>
      </c>
      <c r="I142" s="396">
        <f t="shared" si="50"/>
        <v>0</v>
      </c>
      <c r="J142" s="397"/>
      <c r="K142" s="398"/>
      <c r="L142" s="394">
        <f t="shared" si="51"/>
        <v>0</v>
      </c>
      <c r="M142" s="399"/>
      <c r="N142" s="399"/>
      <c r="O142" s="394">
        <f>O119</f>
        <v>0</v>
      </c>
      <c r="P142" s="382"/>
    </row>
    <row r="143" spans="1:17" ht="18.600000000000001" customHeight="1" x14ac:dyDescent="0.25">
      <c r="A143" s="451"/>
      <c r="B143" s="875"/>
      <c r="C143" s="866" t="s">
        <v>179</v>
      </c>
      <c r="D143" s="867"/>
      <c r="E143" s="394">
        <f t="shared" si="49"/>
        <v>0</v>
      </c>
      <c r="F143" s="395"/>
      <c r="G143" s="395"/>
      <c r="H143" s="394">
        <f>H119</f>
        <v>0</v>
      </c>
      <c r="I143" s="396">
        <f t="shared" si="50"/>
        <v>0</v>
      </c>
      <c r="J143" s="397"/>
      <c r="K143" s="398"/>
      <c r="L143" s="394">
        <f t="shared" si="51"/>
        <v>0</v>
      </c>
      <c r="M143" s="399"/>
      <c r="N143" s="399"/>
      <c r="O143" s="394">
        <f>O119</f>
        <v>0</v>
      </c>
      <c r="P143" s="382"/>
    </row>
    <row r="144" spans="1:17" ht="18.600000000000001" customHeight="1" x14ac:dyDescent="0.25">
      <c r="A144" s="451" t="s">
        <v>173</v>
      </c>
      <c r="B144" s="405" t="s">
        <v>173</v>
      </c>
      <c r="C144" s="866" t="s">
        <v>194</v>
      </c>
      <c r="D144" s="867"/>
      <c r="E144" s="394">
        <f>F144*G144*H144</f>
        <v>0</v>
      </c>
      <c r="F144" s="395"/>
      <c r="G144" s="395"/>
      <c r="H144" s="394">
        <f>H119</f>
        <v>0</v>
      </c>
      <c r="I144" s="396">
        <f t="shared" si="50"/>
        <v>0</v>
      </c>
      <c r="J144" s="397"/>
      <c r="K144" s="398"/>
      <c r="L144" s="394">
        <f t="shared" si="51"/>
        <v>0</v>
      </c>
      <c r="M144" s="399"/>
      <c r="N144" s="399"/>
      <c r="O144" s="394">
        <f>O119</f>
        <v>0</v>
      </c>
      <c r="P144" s="382"/>
    </row>
    <row r="145" spans="2:18" s="415" customFormat="1" ht="18.600000000000001" customHeight="1" x14ac:dyDescent="0.25">
      <c r="B145" s="868" t="s">
        <v>196</v>
      </c>
      <c r="C145" s="869"/>
      <c r="D145" s="870"/>
      <c r="E145" s="408">
        <f>SUM(E119,E120,E125,E126,E130,E131,E135,E136,E139,E140,E144)</f>
        <v>0</v>
      </c>
      <c r="F145" s="401"/>
      <c r="G145" s="409"/>
      <c r="H145" s="410"/>
      <c r="I145" s="411"/>
      <c r="J145" s="412"/>
      <c r="K145" s="413"/>
      <c r="L145" s="408">
        <f>SUM(L119,L120,L125,L126,L130,L131,L135,L136,L139,L140,L144)</f>
        <v>0</v>
      </c>
      <c r="M145" s="401"/>
      <c r="N145" s="409"/>
      <c r="O145" s="410"/>
      <c r="P145" s="414"/>
    </row>
    <row r="146" spans="2:18" ht="16.8" customHeight="1" outlineLevel="1" x14ac:dyDescent="0.25">
      <c r="B146" s="871" t="s">
        <v>264</v>
      </c>
      <c r="C146" s="872" t="s">
        <v>201</v>
      </c>
      <c r="D146" s="873"/>
      <c r="E146" s="416">
        <f t="shared" ref="E146" si="52">F146*G146*H146</f>
        <v>0</v>
      </c>
      <c r="F146" s="417"/>
      <c r="G146" s="417"/>
      <c r="H146" s="394">
        <f>H119</f>
        <v>0</v>
      </c>
      <c r="I146" s="396">
        <f t="shared" ref="I146:I148" si="53">L146-E146</f>
        <v>0</v>
      </c>
      <c r="J146" s="397"/>
      <c r="K146" s="398"/>
      <c r="L146" s="394">
        <f t="shared" ref="L146:L148" si="54">M146*N146*O146</f>
        <v>0</v>
      </c>
      <c r="M146" s="399"/>
      <c r="N146" s="399"/>
      <c r="O146" s="394">
        <f>O119</f>
        <v>0</v>
      </c>
      <c r="P146" s="382"/>
    </row>
    <row r="147" spans="2:18" ht="16.8" customHeight="1" outlineLevel="1" x14ac:dyDescent="0.25">
      <c r="B147" s="871"/>
      <c r="C147" s="872" t="s">
        <v>200</v>
      </c>
      <c r="D147" s="873"/>
      <c r="E147" s="416">
        <f>F147*G147*H147</f>
        <v>0</v>
      </c>
      <c r="F147" s="417">
        <v>5000</v>
      </c>
      <c r="G147" s="417">
        <f>20*2</f>
        <v>40</v>
      </c>
      <c r="H147" s="394">
        <f>H119</f>
        <v>0</v>
      </c>
      <c r="I147" s="396">
        <f t="shared" si="53"/>
        <v>0</v>
      </c>
      <c r="J147" s="397"/>
      <c r="K147" s="398"/>
      <c r="L147" s="394">
        <f t="shared" si="54"/>
        <v>0</v>
      </c>
      <c r="M147" s="399"/>
      <c r="N147" s="399"/>
      <c r="O147" s="394">
        <f>O119</f>
        <v>0</v>
      </c>
      <c r="P147" s="382"/>
    </row>
    <row r="148" spans="2:18" ht="16.8" customHeight="1" outlineLevel="1" x14ac:dyDescent="0.25">
      <c r="B148" s="871"/>
      <c r="C148" s="872" t="s">
        <v>197</v>
      </c>
      <c r="D148" s="873"/>
      <c r="E148" s="416">
        <f t="shared" ref="E148" si="55">F148*G148*H148</f>
        <v>0</v>
      </c>
      <c r="F148" s="417"/>
      <c r="G148" s="417"/>
      <c r="H148" s="394">
        <f>H119</f>
        <v>0</v>
      </c>
      <c r="I148" s="396">
        <f t="shared" si="53"/>
        <v>0</v>
      </c>
      <c r="J148" s="397"/>
      <c r="K148" s="398"/>
      <c r="L148" s="394">
        <f t="shared" si="54"/>
        <v>0</v>
      </c>
      <c r="M148" s="399"/>
      <c r="N148" s="399"/>
      <c r="O148" s="394">
        <f>O119</f>
        <v>0</v>
      </c>
      <c r="P148" s="382"/>
    </row>
    <row r="149" spans="2:18" s="415" customFormat="1" ht="18.600000000000001" customHeight="1" outlineLevel="1" thickBot="1" x14ac:dyDescent="0.3">
      <c r="B149" s="860" t="s">
        <v>265</v>
      </c>
      <c r="C149" s="861"/>
      <c r="D149" s="862"/>
      <c r="E149" s="418">
        <f>SUM(E146:E148)</f>
        <v>0</v>
      </c>
      <c r="F149" s="419"/>
      <c r="G149" s="420"/>
      <c r="H149" s="421"/>
      <c r="I149" s="422"/>
      <c r="J149" s="423"/>
      <c r="K149" s="424"/>
      <c r="L149" s="418">
        <f>SUM(L146:L148)</f>
        <v>0</v>
      </c>
      <c r="M149" s="419"/>
      <c r="N149" s="420"/>
      <c r="O149" s="421"/>
      <c r="P149" s="414"/>
    </row>
    <row r="150" spans="2:18" ht="21" customHeight="1" thickBot="1" x14ac:dyDescent="0.3">
      <c r="B150" s="863" t="s">
        <v>254</v>
      </c>
      <c r="C150" s="864"/>
      <c r="D150" s="865" t="s">
        <v>255</v>
      </c>
      <c r="E150" s="857"/>
      <c r="F150" s="857" t="s">
        <v>257</v>
      </c>
      <c r="G150" s="857"/>
      <c r="H150" s="857" t="s">
        <v>258</v>
      </c>
      <c r="I150" s="857"/>
      <c r="J150" s="857" t="s">
        <v>259</v>
      </c>
      <c r="K150" s="857"/>
      <c r="L150" s="858" t="s">
        <v>260</v>
      </c>
      <c r="M150" s="858"/>
      <c r="N150" s="858" t="s">
        <v>261</v>
      </c>
      <c r="O150" s="859"/>
      <c r="P150" s="382"/>
    </row>
    <row r="151" spans="2:18" outlineLevel="1" x14ac:dyDescent="0.25">
      <c r="B151" s="303" t="s">
        <v>266</v>
      </c>
      <c r="E151" s="425">
        <f>(E145-E144)*0.05</f>
        <v>0</v>
      </c>
      <c r="F151" s="303"/>
      <c r="G151" s="303"/>
      <c r="H151" s="426"/>
      <c r="L151" s="425">
        <f>(L145-L144)*0.05</f>
        <v>0</v>
      </c>
      <c r="P151" s="382"/>
    </row>
    <row r="152" spans="2:18" outlineLevel="1" x14ac:dyDescent="0.25">
      <c r="B152" s="303"/>
      <c r="E152" s="427" t="str">
        <f>IF(E144&lt;=E151,"O.K","Review")</f>
        <v>O.K</v>
      </c>
      <c r="F152" s="303"/>
      <c r="G152" s="303"/>
      <c r="L152" s="427" t="str">
        <f>IF(L144&lt;=L151,"O.K","Review")</f>
        <v>O.K</v>
      </c>
      <c r="P152" s="382"/>
    </row>
    <row r="153" spans="2:18" x14ac:dyDescent="0.25">
      <c r="B153" s="303"/>
      <c r="E153" s="427"/>
      <c r="F153" s="303"/>
      <c r="G153" s="303"/>
      <c r="L153" s="427"/>
      <c r="P153" s="382"/>
    </row>
    <row r="154" spans="2:18" s="428" customFormat="1" ht="25.5" customHeight="1" outlineLevel="1" x14ac:dyDescent="0.25">
      <c r="B154" s="429" t="str">
        <f>정부지원금!$B$29</f>
        <v>성명 :                  (서명)</v>
      </c>
      <c r="C154" s="429"/>
      <c r="E154" s="429" t="str">
        <f>정부지원금!$E$29</f>
        <v>성명 :                  (서명)</v>
      </c>
      <c r="F154" s="430"/>
      <c r="H154" s="429" t="str">
        <f>정부지원금!$G$29</f>
        <v>성명 :                  (서명)</v>
      </c>
      <c r="K154" s="430" t="str">
        <f>정부지원금!$I$29</f>
        <v>성명 :                  (서명)</v>
      </c>
      <c r="N154" s="430" t="str">
        <f>정부지원금!$K$29</f>
        <v>성명 :                  (서명)</v>
      </c>
      <c r="P154" s="382"/>
    </row>
    <row r="155" spans="2:18" s="428" customFormat="1" ht="25.5" customHeight="1" outlineLevel="1" x14ac:dyDescent="0.25">
      <c r="B155" s="429" t="str">
        <f>정부지원금!$B$30</f>
        <v>성명 :                  (서명)</v>
      </c>
      <c r="C155" s="429"/>
      <c r="E155" s="429" t="str">
        <f>정부지원금!$E$30</f>
        <v>성명 :                  (서명)</v>
      </c>
      <c r="F155" s="430"/>
      <c r="H155" s="429" t="str">
        <f>정부지원금!$G$30</f>
        <v>성명 :                  (서명)</v>
      </c>
      <c r="K155" s="430" t="str">
        <f>정부지원금!$I$30</f>
        <v>성명 :                  (서명)</v>
      </c>
      <c r="N155" s="430" t="str">
        <f>정부지원금!$K$30</f>
        <v>성명 :                  (서명)</v>
      </c>
      <c r="P155" s="382"/>
    </row>
    <row r="157" spans="2:18" ht="43.5" customHeight="1" x14ac:dyDescent="0.25">
      <c r="B157" s="372" t="s">
        <v>262</v>
      </c>
      <c r="C157" s="373"/>
      <c r="D157" s="373"/>
      <c r="E157" s="373"/>
      <c r="F157" s="373"/>
      <c r="G157" s="373"/>
      <c r="H157" s="373"/>
      <c r="I157" s="373"/>
      <c r="J157" s="373"/>
      <c r="K157" s="373"/>
      <c r="L157" s="373"/>
      <c r="M157" s="373"/>
      <c r="N157" s="373"/>
      <c r="O157" s="373"/>
      <c r="P157" s="373"/>
      <c r="Q157" s="373"/>
      <c r="R157" s="373"/>
    </row>
    <row r="158" spans="2:18" ht="21.6" customHeight="1" x14ac:dyDescent="0.25">
      <c r="B158" s="942" t="str">
        <f>INDEX('훈련비용 조정내역표'!$C$62:$C$72,MATCH(F160,'훈련비용 조정내역표'!$B$62:$B$72,0),0)</f>
        <v>승인</v>
      </c>
      <c r="C158" s="942"/>
      <c r="D158" s="374"/>
      <c r="E158" s="375"/>
      <c r="F158" s="375"/>
      <c r="G158" s="376"/>
      <c r="H158" s="383" t="s">
        <v>247</v>
      </c>
      <c r="I158" s="378">
        <f>INDEX('훈련비용 조정내역표'!$G$62:$G$72,MATCH(F160,'훈련비용 조정내역표'!$B$62:$B$72,0),0)</f>
        <v>0</v>
      </c>
      <c r="J158" s="383" t="s">
        <v>248</v>
      </c>
      <c r="K158" s="605">
        <f>INT(IFERROR($J163/($B162*$E162*$B165),))</f>
        <v>0</v>
      </c>
      <c r="L158" s="435" t="e">
        <f>K158/$I158</f>
        <v>#DIV/0!</v>
      </c>
      <c r="M158" s="436" t="s">
        <v>249</v>
      </c>
      <c r="N158" s="605">
        <f>INT(IFERROR($N163/($D162*$G162*$D165),))</f>
        <v>0</v>
      </c>
      <c r="O158" s="435" t="e">
        <f>N158/$I158</f>
        <v>#DIV/0!</v>
      </c>
      <c r="P158" s="373"/>
      <c r="Q158" s="373"/>
      <c r="R158" s="373"/>
    </row>
    <row r="159" spans="2:18" ht="21.6" customHeight="1" x14ac:dyDescent="0.25">
      <c r="B159" s="379" t="s">
        <v>229</v>
      </c>
      <c r="C159" s="881" t="s">
        <v>330</v>
      </c>
      <c r="D159" s="881"/>
      <c r="E159" s="881"/>
      <c r="F159" s="377" t="s">
        <v>231</v>
      </c>
      <c r="G159" s="380" t="s">
        <v>233</v>
      </c>
      <c r="H159" s="943" t="s">
        <v>250</v>
      </c>
      <c r="I159" s="944"/>
      <c r="J159" s="944"/>
      <c r="K159" s="944"/>
      <c r="L159" s="944"/>
      <c r="M159" s="944"/>
      <c r="N159" s="944"/>
      <c r="O159" s="945"/>
      <c r="P159" s="373"/>
      <c r="Q159" s="373"/>
      <c r="R159" s="373"/>
    </row>
    <row r="160" spans="2:18" ht="21.6" customHeight="1" thickBot="1" x14ac:dyDescent="0.3">
      <c r="B160" s="636" t="str">
        <f>일반사항!$E$6</f>
        <v>부산</v>
      </c>
      <c r="C160" s="961" t="str">
        <f>"("&amp;일반사항!$E$8&amp;")"</f>
        <v>()</v>
      </c>
      <c r="D160" s="937"/>
      <c r="E160" s="937"/>
      <c r="F160" s="665">
        <f>'훈련비용 조정내역표'!$B$65</f>
        <v>54</v>
      </c>
      <c r="G160" s="381">
        <f>INDEX('훈련비용 조정내역표'!$H$62:$H$72,MATCH(F160,'훈련비용 조정내역표'!$B$62:$B$72,0),0)</f>
        <v>0</v>
      </c>
      <c r="H160" s="937">
        <f>INDEX('훈련비용 조정내역표'!$D$62:$D$72,MATCH(F160,'훈련비용 조정내역표'!$B$62:$B$72,0),0)</f>
        <v>0</v>
      </c>
      <c r="I160" s="937"/>
      <c r="J160" s="937"/>
      <c r="K160" s="937"/>
      <c r="L160" s="434" t="str">
        <f>IF(E162=G162,"◯ 적합","◯ 변경")</f>
        <v>◯ 적합</v>
      </c>
      <c r="M160" s="938">
        <f>INDEX('훈련비용 조정내역표'!$E$62:$E$72,MATCH(F160,'훈련비용 조정내역표'!$B$62:$B$72,0),0)</f>
        <v>0</v>
      </c>
      <c r="N160" s="938"/>
      <c r="O160" s="938"/>
      <c r="P160" s="373"/>
      <c r="Q160" s="373"/>
      <c r="R160" s="373"/>
    </row>
    <row r="161" spans="1:20" ht="21.6" customHeight="1" thickTop="1" x14ac:dyDescent="0.25">
      <c r="B161" s="939" t="s">
        <v>106</v>
      </c>
      <c r="C161" s="939"/>
      <c r="D161" s="939"/>
      <c r="E161" s="939" t="s">
        <v>163</v>
      </c>
      <c r="F161" s="939"/>
      <c r="G161" s="940"/>
      <c r="H161" s="941" t="s">
        <v>243</v>
      </c>
      <c r="I161" s="939"/>
      <c r="J161" s="939"/>
      <c r="K161" s="939"/>
      <c r="L161" s="939" t="s">
        <v>246</v>
      </c>
      <c r="M161" s="939"/>
      <c r="N161" s="939"/>
      <c r="O161" s="939"/>
      <c r="P161" s="373"/>
      <c r="Q161" s="373"/>
      <c r="R161" s="373"/>
      <c r="T161" s="382"/>
    </row>
    <row r="162" spans="1:20" ht="21.6" customHeight="1" x14ac:dyDescent="0.25">
      <c r="B162" s="915">
        <f>INDEX('훈련비용 조정내역표'!$O$62:$O$72,MATCH(F160,'훈련비용 조정내역표'!$B$62:$B$72,0),0)</f>
        <v>0</v>
      </c>
      <c r="C162" s="917" t="str">
        <f>IF(B162=D162,"◯ 적합","◯ 변경")</f>
        <v>◯ 적합</v>
      </c>
      <c r="D162" s="918">
        <f>INDEX('훈련비용 조정내역표'!$Y$62:$Y$72,MATCH(F160,'훈련비용 조정내역표'!$B$62:$B$72,0),0)</f>
        <v>0</v>
      </c>
      <c r="E162" s="915">
        <f>INDEX('훈련비용 조정내역표'!$N$62:$N$72,MATCH(F160,'훈련비용 조정내역표'!$B$62:$B$72,0),0)</f>
        <v>0</v>
      </c>
      <c r="F162" s="917" t="str">
        <f>IF(E162=G162,"◯ 적합","◯ 변경")</f>
        <v>◯ 적합</v>
      </c>
      <c r="G162" s="921">
        <f>INDEX('훈련비용 조정내역표'!$X$62:$X$72,MATCH(F160,'훈련비용 조정내역표'!$B$62:$B$72,0),0)</f>
        <v>0</v>
      </c>
      <c r="H162" s="934" t="s">
        <v>36</v>
      </c>
      <c r="I162" s="926"/>
      <c r="J162" s="935">
        <f>J163+J164+J165+J166</f>
        <v>0</v>
      </c>
      <c r="K162" s="935"/>
      <c r="L162" s="926" t="s">
        <v>36</v>
      </c>
      <c r="M162" s="926"/>
      <c r="N162" s="935">
        <f>N163+N164+N165+N166</f>
        <v>0</v>
      </c>
      <c r="O162" s="935"/>
      <c r="P162" s="373"/>
      <c r="Q162" s="373"/>
      <c r="R162" s="373"/>
      <c r="T162" s="382"/>
    </row>
    <row r="163" spans="1:20" ht="21.6" customHeight="1" x14ac:dyDescent="0.25">
      <c r="A163" s="371" t="str">
        <f>F160&amp;"훈련비금액"</f>
        <v>54훈련비금액</v>
      </c>
      <c r="B163" s="915"/>
      <c r="C163" s="917"/>
      <c r="D163" s="918"/>
      <c r="E163" s="915"/>
      <c r="F163" s="917"/>
      <c r="G163" s="921"/>
      <c r="H163" s="929" t="s">
        <v>263</v>
      </c>
      <c r="I163" s="932"/>
      <c r="J163" s="936">
        <f>E197</f>
        <v>0</v>
      </c>
      <c r="K163" s="936"/>
      <c r="L163" s="932" t="s">
        <v>263</v>
      </c>
      <c r="M163" s="932"/>
      <c r="N163" s="936">
        <f>L197</f>
        <v>0</v>
      </c>
      <c r="O163" s="936"/>
      <c r="P163" s="373"/>
      <c r="Q163" s="373"/>
      <c r="R163" s="373"/>
      <c r="T163" s="382"/>
    </row>
    <row r="164" spans="1:20" ht="21.6" customHeight="1" x14ac:dyDescent="0.25">
      <c r="A164" s="371" t="str">
        <f>F160&amp;"숙식비"</f>
        <v>54숙식비</v>
      </c>
      <c r="B164" s="926" t="s">
        <v>236</v>
      </c>
      <c r="C164" s="926"/>
      <c r="D164" s="926"/>
      <c r="E164" s="926" t="s">
        <v>237</v>
      </c>
      <c r="F164" s="926"/>
      <c r="G164" s="927"/>
      <c r="H164" s="928" t="s">
        <v>342</v>
      </c>
      <c r="I164" s="384" t="s">
        <v>244</v>
      </c>
      <c r="J164" s="923">
        <f>E198</f>
        <v>0</v>
      </c>
      <c r="K164" s="923"/>
      <c r="L164" s="931" t="s">
        <v>342</v>
      </c>
      <c r="M164" s="384" t="s">
        <v>244</v>
      </c>
      <c r="N164" s="914">
        <f>L198</f>
        <v>0</v>
      </c>
      <c r="O164" s="914"/>
      <c r="P164" s="373"/>
      <c r="Q164" s="373"/>
      <c r="R164" s="373"/>
      <c r="T164" s="382"/>
    </row>
    <row r="165" spans="1:20" ht="21.6" customHeight="1" x14ac:dyDescent="0.25">
      <c r="A165" s="371" t="str">
        <f>F160&amp;"식비"</f>
        <v>54식비</v>
      </c>
      <c r="B165" s="915">
        <f>INDEX('훈련비용 조정내역표'!$M$62:$M$72,MATCH(F160,'훈련비용 조정내역표'!$B$62:$B$72,0),0)</f>
        <v>0</v>
      </c>
      <c r="C165" s="917" t="str">
        <f>IF(B165=D165,"◯ 적합","◯ 변경")</f>
        <v>◯ 적합</v>
      </c>
      <c r="D165" s="918">
        <f>INDEX('훈련비용 조정내역표'!$W$62:$W$72,MATCH(F160,'훈련비용 조정내역표'!$B$62:$B$72,0),0)</f>
        <v>0</v>
      </c>
      <c r="E165" s="920">
        <f>INDEX('훈련비용 조정내역표'!$J$62:$J$72,MATCH(F160,'훈련비용 조정내역표'!$B$62:$B$72,0),0)</f>
        <v>0</v>
      </c>
      <c r="F165" s="917" t="str">
        <f>IF(E165=G165,"◯ 적합","◯ 변경")</f>
        <v>◯ 적합</v>
      </c>
      <c r="G165" s="921">
        <f>INDEX('훈련비용 조정내역표'!$K$62:$K$72,MATCH(F160,'훈련비용 조정내역표'!$B$62:$B$72,0),0)</f>
        <v>0</v>
      </c>
      <c r="H165" s="929"/>
      <c r="I165" s="384" t="s">
        <v>199</v>
      </c>
      <c r="J165" s="923">
        <f>E199</f>
        <v>0</v>
      </c>
      <c r="K165" s="923"/>
      <c r="L165" s="932"/>
      <c r="M165" s="384" t="s">
        <v>199</v>
      </c>
      <c r="N165" s="914">
        <f>L199</f>
        <v>0</v>
      </c>
      <c r="O165" s="914"/>
      <c r="P165" s="373"/>
      <c r="Q165" s="373"/>
      <c r="R165" s="373"/>
      <c r="T165" s="382"/>
    </row>
    <row r="166" spans="1:20" ht="21.6" customHeight="1" thickBot="1" x14ac:dyDescent="0.3">
      <c r="A166" s="371" t="str">
        <f>F160&amp;"수당 등"</f>
        <v>54수당 등</v>
      </c>
      <c r="B166" s="916"/>
      <c r="C166" s="917"/>
      <c r="D166" s="919"/>
      <c r="E166" s="916"/>
      <c r="F166" s="917"/>
      <c r="G166" s="922"/>
      <c r="H166" s="930"/>
      <c r="I166" s="385" t="s">
        <v>245</v>
      </c>
      <c r="J166" s="924">
        <f>E200</f>
        <v>0</v>
      </c>
      <c r="K166" s="924"/>
      <c r="L166" s="933"/>
      <c r="M166" s="385" t="s">
        <v>245</v>
      </c>
      <c r="N166" s="925">
        <f>L200</f>
        <v>0</v>
      </c>
      <c r="O166" s="925"/>
      <c r="P166" s="373"/>
      <c r="Q166" s="373"/>
      <c r="R166" s="373"/>
      <c r="T166" s="382"/>
    </row>
    <row r="167" spans="1:20" ht="21.6" customHeight="1" thickTop="1" thickBot="1" x14ac:dyDescent="0.3">
      <c r="B167" s="883" t="s">
        <v>238</v>
      </c>
      <c r="C167" s="883"/>
      <c r="D167" s="386">
        <f>INDEX('훈련비용 조정내역표'!$L$62:$L$72,MATCH(F160,'훈련비용 조정내역표'!$B$62:$B$72,0),0)</f>
        <v>0</v>
      </c>
      <c r="E167" s="883" t="s">
        <v>239</v>
      </c>
      <c r="F167" s="883"/>
      <c r="G167" s="387">
        <f>INDEX('훈련비용 조정내역표'!$V$62:$V$72,MATCH(F160,'훈련비용 조정내역표'!$B$62:$B$72,0),0)</f>
        <v>0</v>
      </c>
      <c r="H167" s="884" t="s">
        <v>240</v>
      </c>
      <c r="I167" s="884"/>
      <c r="J167" s="388" t="s">
        <v>241</v>
      </c>
      <c r="K167" s="389"/>
      <c r="L167" s="388" t="s">
        <v>242</v>
      </c>
      <c r="M167" s="390"/>
      <c r="N167" s="885"/>
      <c r="O167" s="885"/>
      <c r="P167" s="373"/>
      <c r="Q167" s="373"/>
      <c r="R167" s="373"/>
      <c r="T167" s="382"/>
    </row>
    <row r="168" spans="1:20" ht="21.6" customHeight="1" thickTop="1" x14ac:dyDescent="0.25">
      <c r="B168" s="886" t="s">
        <v>174</v>
      </c>
      <c r="C168" s="889" t="s">
        <v>175</v>
      </c>
      <c r="D168" s="890"/>
      <c r="E168" s="895" t="s">
        <v>251</v>
      </c>
      <c r="F168" s="896"/>
      <c r="G168" s="896"/>
      <c r="H168" s="896"/>
      <c r="I168" s="897" t="s">
        <v>252</v>
      </c>
      <c r="J168" s="898"/>
      <c r="K168" s="899"/>
      <c r="L168" s="906" t="s">
        <v>253</v>
      </c>
      <c r="M168" s="907"/>
      <c r="N168" s="907"/>
      <c r="O168" s="908"/>
      <c r="P168" s="382"/>
    </row>
    <row r="169" spans="1:20" ht="21.6" customHeight="1" x14ac:dyDescent="0.25">
      <c r="B169" s="887"/>
      <c r="C169" s="891"/>
      <c r="D169" s="892"/>
      <c r="E169" s="909" t="s">
        <v>176</v>
      </c>
      <c r="F169" s="911" t="s">
        <v>177</v>
      </c>
      <c r="G169" s="912"/>
      <c r="H169" s="913"/>
      <c r="I169" s="900"/>
      <c r="J169" s="901"/>
      <c r="K169" s="902"/>
      <c r="L169" s="909" t="s">
        <v>176</v>
      </c>
      <c r="M169" s="911" t="s">
        <v>177</v>
      </c>
      <c r="N169" s="912"/>
      <c r="O169" s="913"/>
      <c r="P169" s="382"/>
    </row>
    <row r="170" spans="1:20" ht="21.6" customHeight="1" x14ac:dyDescent="0.25">
      <c r="B170" s="888"/>
      <c r="C170" s="893"/>
      <c r="D170" s="894"/>
      <c r="E170" s="910"/>
      <c r="F170" s="392" t="s">
        <v>134</v>
      </c>
      <c r="G170" s="392" t="s">
        <v>195</v>
      </c>
      <c r="H170" s="392" t="s">
        <v>136</v>
      </c>
      <c r="I170" s="903"/>
      <c r="J170" s="904"/>
      <c r="K170" s="905"/>
      <c r="L170" s="910"/>
      <c r="M170" s="392" t="s">
        <v>134</v>
      </c>
      <c r="N170" s="392" t="s">
        <v>195</v>
      </c>
      <c r="O170" s="392" t="s">
        <v>136</v>
      </c>
      <c r="P170" s="382"/>
    </row>
    <row r="171" spans="1:20" ht="18.600000000000001" customHeight="1" x14ac:dyDescent="0.25">
      <c r="A171" s="451" t="s">
        <v>114</v>
      </c>
      <c r="B171" s="393" t="s">
        <v>114</v>
      </c>
      <c r="C171" s="880" t="s">
        <v>180</v>
      </c>
      <c r="D171" s="878"/>
      <c r="E171" s="394">
        <f>F171*G171*H171</f>
        <v>0</v>
      </c>
      <c r="F171" s="395"/>
      <c r="G171" s="395"/>
      <c r="H171" s="394">
        <f>B162</f>
        <v>0</v>
      </c>
      <c r="I171" s="396">
        <f>L171-E171</f>
        <v>0</v>
      </c>
      <c r="J171" s="397"/>
      <c r="K171" s="398"/>
      <c r="L171" s="394">
        <f>M171*N171*O171</f>
        <v>0</v>
      </c>
      <c r="M171" s="399"/>
      <c r="N171" s="399"/>
      <c r="O171" s="394">
        <f>D162</f>
        <v>0</v>
      </c>
      <c r="P171" s="382"/>
    </row>
    <row r="172" spans="1:20" ht="18.600000000000001" customHeight="1" x14ac:dyDescent="0.25">
      <c r="A172" s="451" t="s">
        <v>164</v>
      </c>
      <c r="B172" s="881" t="s">
        <v>164</v>
      </c>
      <c r="C172" s="876" t="s">
        <v>178</v>
      </c>
      <c r="D172" s="877"/>
      <c r="E172" s="400">
        <f>SUM(E173:E176)</f>
        <v>0</v>
      </c>
      <c r="F172" s="401"/>
      <c r="G172" s="402"/>
      <c r="H172" s="402"/>
      <c r="I172" s="396"/>
      <c r="J172" s="403"/>
      <c r="K172" s="404"/>
      <c r="L172" s="400">
        <f>SUM(L173:L176)</f>
        <v>0</v>
      </c>
      <c r="M172" s="401"/>
      <c r="N172" s="402"/>
      <c r="O172" s="402"/>
      <c r="P172" s="382"/>
    </row>
    <row r="173" spans="1:20" ht="18.600000000000001" customHeight="1" x14ac:dyDescent="0.25">
      <c r="A173" s="451"/>
      <c r="B173" s="881"/>
      <c r="C173" s="874" t="s">
        <v>181</v>
      </c>
      <c r="D173" s="882"/>
      <c r="E173" s="394">
        <f t="shared" ref="E173:E176" si="56">F173*G173*H173</f>
        <v>0</v>
      </c>
      <c r="F173" s="395"/>
      <c r="G173" s="395"/>
      <c r="H173" s="394">
        <f>H171</f>
        <v>0</v>
      </c>
      <c r="I173" s="396">
        <f t="shared" ref="I173:I177" si="57">L173-E173</f>
        <v>0</v>
      </c>
      <c r="J173" s="397"/>
      <c r="K173" s="398"/>
      <c r="L173" s="394">
        <f t="shared" ref="L173:L177" si="58">M173*N173*O173</f>
        <v>0</v>
      </c>
      <c r="M173" s="399"/>
      <c r="N173" s="399"/>
      <c r="O173" s="394">
        <f>O171</f>
        <v>0</v>
      </c>
      <c r="P173" s="382"/>
    </row>
    <row r="174" spans="1:20" ht="18.600000000000001" customHeight="1" x14ac:dyDescent="0.25">
      <c r="A174" s="451"/>
      <c r="B174" s="881"/>
      <c r="C174" s="874" t="s">
        <v>181</v>
      </c>
      <c r="D174" s="882"/>
      <c r="E174" s="394">
        <f t="shared" si="56"/>
        <v>0</v>
      </c>
      <c r="F174" s="395"/>
      <c r="G174" s="395"/>
      <c r="H174" s="394">
        <f>H171</f>
        <v>0</v>
      </c>
      <c r="I174" s="396">
        <f t="shared" si="57"/>
        <v>0</v>
      </c>
      <c r="J174" s="397"/>
      <c r="K174" s="398"/>
      <c r="L174" s="394">
        <f t="shared" si="58"/>
        <v>0</v>
      </c>
      <c r="M174" s="399"/>
      <c r="N174" s="399"/>
      <c r="O174" s="394">
        <f>O171</f>
        <v>0</v>
      </c>
      <c r="P174" s="382"/>
    </row>
    <row r="175" spans="1:20" ht="18.600000000000001" customHeight="1" x14ac:dyDescent="0.25">
      <c r="A175" s="451"/>
      <c r="B175" s="881"/>
      <c r="C175" s="874" t="s">
        <v>182</v>
      </c>
      <c r="D175" s="867"/>
      <c r="E175" s="394">
        <f t="shared" si="56"/>
        <v>0</v>
      </c>
      <c r="F175" s="395"/>
      <c r="G175" s="395"/>
      <c r="H175" s="394">
        <f>H171</f>
        <v>0</v>
      </c>
      <c r="I175" s="396">
        <f t="shared" si="57"/>
        <v>0</v>
      </c>
      <c r="J175" s="397"/>
      <c r="K175" s="398"/>
      <c r="L175" s="394">
        <f t="shared" si="58"/>
        <v>0</v>
      </c>
      <c r="M175" s="399"/>
      <c r="N175" s="399"/>
      <c r="O175" s="394">
        <f>O171</f>
        <v>0</v>
      </c>
      <c r="P175" s="382"/>
    </row>
    <row r="176" spans="1:20" ht="18.600000000000001" customHeight="1" x14ac:dyDescent="0.25">
      <c r="A176" s="451"/>
      <c r="B176" s="881"/>
      <c r="C176" s="874" t="s">
        <v>182</v>
      </c>
      <c r="D176" s="867"/>
      <c r="E176" s="394">
        <f t="shared" si="56"/>
        <v>0</v>
      </c>
      <c r="F176" s="395"/>
      <c r="G176" s="395"/>
      <c r="H176" s="394">
        <f>H171</f>
        <v>0</v>
      </c>
      <c r="I176" s="396">
        <f t="shared" si="57"/>
        <v>0</v>
      </c>
      <c r="J176" s="397"/>
      <c r="K176" s="398"/>
      <c r="L176" s="394">
        <f t="shared" si="58"/>
        <v>0</v>
      </c>
      <c r="M176" s="399"/>
      <c r="N176" s="399"/>
      <c r="O176" s="394">
        <f>O171</f>
        <v>0</v>
      </c>
      <c r="P176" s="382"/>
    </row>
    <row r="177" spans="1:17" ht="18.600000000000001" customHeight="1" x14ac:dyDescent="0.25">
      <c r="A177" s="451" t="s">
        <v>165</v>
      </c>
      <c r="B177" s="405" t="s">
        <v>165</v>
      </c>
      <c r="C177" s="874" t="s">
        <v>183</v>
      </c>
      <c r="D177" s="867"/>
      <c r="E177" s="394">
        <f>F177*G177*H177</f>
        <v>0</v>
      </c>
      <c r="F177" s="395"/>
      <c r="G177" s="395"/>
      <c r="H177" s="394">
        <f>H171</f>
        <v>0</v>
      </c>
      <c r="I177" s="396">
        <f t="shared" si="57"/>
        <v>0</v>
      </c>
      <c r="J177" s="397"/>
      <c r="K177" s="398"/>
      <c r="L177" s="394">
        <f t="shared" si="58"/>
        <v>0</v>
      </c>
      <c r="M177" s="399"/>
      <c r="N177" s="399"/>
      <c r="O177" s="394">
        <f>O171</f>
        <v>0</v>
      </c>
      <c r="P177" s="382"/>
    </row>
    <row r="178" spans="1:17" ht="18.600000000000001" customHeight="1" x14ac:dyDescent="0.25">
      <c r="A178" s="451" t="s">
        <v>166</v>
      </c>
      <c r="B178" s="875" t="s">
        <v>166</v>
      </c>
      <c r="C178" s="876" t="s">
        <v>178</v>
      </c>
      <c r="D178" s="877"/>
      <c r="E178" s="400">
        <f>SUM(E179:E181)</f>
        <v>0</v>
      </c>
      <c r="F178" s="401"/>
      <c r="G178" s="402"/>
      <c r="H178" s="402"/>
      <c r="I178" s="406"/>
      <c r="J178" s="403"/>
      <c r="K178" s="404"/>
      <c r="L178" s="400">
        <f>SUM(L179:L181)</f>
        <v>0</v>
      </c>
      <c r="M178" s="401"/>
      <c r="N178" s="402"/>
      <c r="O178" s="402"/>
      <c r="P178" s="382"/>
    </row>
    <row r="179" spans="1:17" ht="18.600000000000001" customHeight="1" x14ac:dyDescent="0.25">
      <c r="A179" s="451"/>
      <c r="B179" s="879"/>
      <c r="C179" s="866" t="s">
        <v>184</v>
      </c>
      <c r="D179" s="867"/>
      <c r="E179" s="394">
        <f>F179*G179*H179</f>
        <v>0</v>
      </c>
      <c r="F179" s="395"/>
      <c r="G179" s="395"/>
      <c r="H179" s="394">
        <f>H171</f>
        <v>0</v>
      </c>
      <c r="I179" s="396">
        <f t="shared" ref="I179:I182" si="59">L179-E179</f>
        <v>0</v>
      </c>
      <c r="J179" s="397"/>
      <c r="K179" s="398"/>
      <c r="L179" s="394">
        <f t="shared" ref="L179:L182" si="60">M179*N179*O179</f>
        <v>0</v>
      </c>
      <c r="M179" s="399"/>
      <c r="N179" s="399"/>
      <c r="O179" s="394">
        <f>O171</f>
        <v>0</v>
      </c>
      <c r="P179" s="382"/>
    </row>
    <row r="180" spans="1:17" ht="18.600000000000001" customHeight="1" x14ac:dyDescent="0.25">
      <c r="A180" s="451"/>
      <c r="B180" s="879"/>
      <c r="C180" s="866" t="s">
        <v>185</v>
      </c>
      <c r="D180" s="867"/>
      <c r="E180" s="394">
        <f t="shared" ref="E180:E181" si="61">F180*G180*H180</f>
        <v>0</v>
      </c>
      <c r="F180" s="395"/>
      <c r="G180" s="395"/>
      <c r="H180" s="394">
        <f>H171</f>
        <v>0</v>
      </c>
      <c r="I180" s="396">
        <f t="shared" si="59"/>
        <v>0</v>
      </c>
      <c r="J180" s="397"/>
      <c r="K180" s="398"/>
      <c r="L180" s="394">
        <f t="shared" si="60"/>
        <v>0</v>
      </c>
      <c r="M180" s="399"/>
      <c r="N180" s="399"/>
      <c r="O180" s="394">
        <f>O171</f>
        <v>0</v>
      </c>
      <c r="P180" s="382"/>
    </row>
    <row r="181" spans="1:17" ht="18.600000000000001" customHeight="1" x14ac:dyDescent="0.25">
      <c r="A181" s="451"/>
      <c r="B181" s="879"/>
      <c r="C181" s="866" t="s">
        <v>179</v>
      </c>
      <c r="D181" s="867"/>
      <c r="E181" s="394">
        <f t="shared" si="61"/>
        <v>0</v>
      </c>
      <c r="F181" s="395"/>
      <c r="G181" s="395"/>
      <c r="H181" s="394">
        <f>H171</f>
        <v>0</v>
      </c>
      <c r="I181" s="396">
        <f t="shared" si="59"/>
        <v>0</v>
      </c>
      <c r="J181" s="397"/>
      <c r="K181" s="398"/>
      <c r="L181" s="394">
        <f t="shared" si="60"/>
        <v>0</v>
      </c>
      <c r="M181" s="399"/>
      <c r="N181" s="399"/>
      <c r="O181" s="394">
        <f>O171</f>
        <v>0</v>
      </c>
      <c r="P181" s="382"/>
    </row>
    <row r="182" spans="1:17" ht="18.600000000000001" customHeight="1" x14ac:dyDescent="0.25">
      <c r="A182" s="451" t="s">
        <v>167</v>
      </c>
      <c r="B182" s="407" t="s">
        <v>167</v>
      </c>
      <c r="C182" s="874" t="s">
        <v>186</v>
      </c>
      <c r="D182" s="867"/>
      <c r="E182" s="394">
        <f>F182*G182*H182</f>
        <v>0</v>
      </c>
      <c r="F182" s="395"/>
      <c r="G182" s="395"/>
      <c r="H182" s="394">
        <f>H171</f>
        <v>0</v>
      </c>
      <c r="I182" s="396">
        <f t="shared" si="59"/>
        <v>0</v>
      </c>
      <c r="J182" s="397"/>
      <c r="K182" s="398"/>
      <c r="L182" s="394">
        <f t="shared" si="60"/>
        <v>0</v>
      </c>
      <c r="M182" s="399"/>
      <c r="N182" s="399"/>
      <c r="O182" s="394">
        <f>O171</f>
        <v>0</v>
      </c>
      <c r="P182" s="382"/>
    </row>
    <row r="183" spans="1:17" ht="18.600000000000001" customHeight="1" x14ac:dyDescent="0.25">
      <c r="A183" s="451" t="s">
        <v>168</v>
      </c>
      <c r="B183" s="875" t="s">
        <v>168</v>
      </c>
      <c r="C183" s="876" t="s">
        <v>178</v>
      </c>
      <c r="D183" s="877"/>
      <c r="E183" s="400">
        <f>SUM(E184:E186)</f>
        <v>0</v>
      </c>
      <c r="F183" s="401"/>
      <c r="G183" s="402"/>
      <c r="H183" s="402"/>
      <c r="I183" s="406"/>
      <c r="J183" s="403"/>
      <c r="K183" s="404"/>
      <c r="L183" s="400">
        <f>SUM(L184:L186)</f>
        <v>0</v>
      </c>
      <c r="M183" s="401"/>
      <c r="N183" s="402"/>
      <c r="O183" s="402"/>
      <c r="P183" s="382"/>
    </row>
    <row r="184" spans="1:17" ht="18.600000000000001" customHeight="1" x14ac:dyDescent="0.25">
      <c r="A184" s="451"/>
      <c r="B184" s="875"/>
      <c r="C184" s="866" t="s">
        <v>187</v>
      </c>
      <c r="D184" s="867"/>
      <c r="E184" s="394">
        <f t="shared" ref="E184:E186" si="62">F184*G184*H184</f>
        <v>0</v>
      </c>
      <c r="F184" s="395"/>
      <c r="G184" s="395"/>
      <c r="H184" s="394">
        <f>H171</f>
        <v>0</v>
      </c>
      <c r="I184" s="396">
        <f t="shared" ref="I184:I187" si="63">L184-E184</f>
        <v>0</v>
      </c>
      <c r="J184" s="397"/>
      <c r="K184" s="398"/>
      <c r="L184" s="394">
        <f t="shared" ref="L184:L187" si="64">M184*N184*O184</f>
        <v>0</v>
      </c>
      <c r="M184" s="399"/>
      <c r="N184" s="399"/>
      <c r="O184" s="394">
        <f>O171</f>
        <v>0</v>
      </c>
      <c r="P184" s="382"/>
    </row>
    <row r="185" spans="1:17" ht="18.600000000000001" customHeight="1" x14ac:dyDescent="0.25">
      <c r="A185" s="451"/>
      <c r="B185" s="875"/>
      <c r="C185" s="866" t="s">
        <v>188</v>
      </c>
      <c r="D185" s="867"/>
      <c r="E185" s="394">
        <f t="shared" si="62"/>
        <v>0</v>
      </c>
      <c r="F185" s="395"/>
      <c r="G185" s="395"/>
      <c r="H185" s="394">
        <f>H171</f>
        <v>0</v>
      </c>
      <c r="I185" s="396">
        <f t="shared" si="63"/>
        <v>0</v>
      </c>
      <c r="J185" s="397"/>
      <c r="K185" s="398"/>
      <c r="L185" s="394">
        <f t="shared" si="64"/>
        <v>0</v>
      </c>
      <c r="M185" s="399"/>
      <c r="N185" s="399"/>
      <c r="O185" s="394">
        <f>O171</f>
        <v>0</v>
      </c>
      <c r="P185" s="382"/>
    </row>
    <row r="186" spans="1:17" ht="18.600000000000001" customHeight="1" x14ac:dyDescent="0.25">
      <c r="A186" s="451"/>
      <c r="B186" s="875"/>
      <c r="C186" s="866" t="s">
        <v>179</v>
      </c>
      <c r="D186" s="867"/>
      <c r="E186" s="394">
        <f t="shared" si="62"/>
        <v>0</v>
      </c>
      <c r="F186" s="395"/>
      <c r="G186" s="395"/>
      <c r="H186" s="394">
        <f>H171</f>
        <v>0</v>
      </c>
      <c r="I186" s="396">
        <f t="shared" si="63"/>
        <v>0</v>
      </c>
      <c r="J186" s="397"/>
      <c r="K186" s="398"/>
      <c r="L186" s="394">
        <f t="shared" si="64"/>
        <v>0</v>
      </c>
      <c r="M186" s="399"/>
      <c r="N186" s="399"/>
      <c r="O186" s="394">
        <f>O171</f>
        <v>0</v>
      </c>
      <c r="P186" s="382"/>
    </row>
    <row r="187" spans="1:17" ht="18.600000000000001" customHeight="1" x14ac:dyDescent="0.25">
      <c r="A187" s="451" t="s">
        <v>169</v>
      </c>
      <c r="B187" s="405" t="s">
        <v>169</v>
      </c>
      <c r="C187" s="874" t="s">
        <v>189</v>
      </c>
      <c r="D187" s="867"/>
      <c r="E187" s="394">
        <f>F187*G187*H187</f>
        <v>0</v>
      </c>
      <c r="F187" s="395"/>
      <c r="G187" s="395"/>
      <c r="H187" s="394">
        <f>H171</f>
        <v>0</v>
      </c>
      <c r="I187" s="396">
        <f t="shared" si="63"/>
        <v>0</v>
      </c>
      <c r="J187" s="397"/>
      <c r="K187" s="398"/>
      <c r="L187" s="394">
        <f t="shared" si="64"/>
        <v>0</v>
      </c>
      <c r="M187" s="399"/>
      <c r="N187" s="399"/>
      <c r="O187" s="394">
        <f>O171</f>
        <v>0</v>
      </c>
      <c r="P187" s="382"/>
    </row>
    <row r="188" spans="1:17" ht="18.600000000000001" customHeight="1" x14ac:dyDescent="0.25">
      <c r="A188" s="451" t="s">
        <v>170</v>
      </c>
      <c r="B188" s="875" t="s">
        <v>170</v>
      </c>
      <c r="C188" s="876" t="s">
        <v>178</v>
      </c>
      <c r="D188" s="877"/>
      <c r="E188" s="400">
        <f>SUM(E189:E190)</f>
        <v>0</v>
      </c>
      <c r="F188" s="401"/>
      <c r="G188" s="402"/>
      <c r="H188" s="402"/>
      <c r="I188" s="406"/>
      <c r="J188" s="403"/>
      <c r="K188" s="404"/>
      <c r="L188" s="400">
        <f>SUM(L189:L190)</f>
        <v>0</v>
      </c>
      <c r="M188" s="401"/>
      <c r="N188" s="402"/>
      <c r="O188" s="402"/>
      <c r="P188" s="382"/>
    </row>
    <row r="189" spans="1:17" ht="18.600000000000001" customHeight="1" x14ac:dyDescent="0.25">
      <c r="A189" s="451"/>
      <c r="B189" s="878"/>
      <c r="C189" s="874" t="s">
        <v>170</v>
      </c>
      <c r="D189" s="867"/>
      <c r="E189" s="394">
        <f t="shared" ref="E189" si="65">F189*G189*H189</f>
        <v>0</v>
      </c>
      <c r="F189" s="395"/>
      <c r="G189" s="395"/>
      <c r="H189" s="394">
        <f>H171</f>
        <v>0</v>
      </c>
      <c r="I189" s="396">
        <f t="shared" ref="I189:I191" si="66">L189-E189</f>
        <v>0</v>
      </c>
      <c r="J189" s="397"/>
      <c r="K189" s="398"/>
      <c r="L189" s="394">
        <f t="shared" ref="L189:L191" si="67">M189*N189*O189</f>
        <v>0</v>
      </c>
      <c r="M189" s="399"/>
      <c r="N189" s="399"/>
      <c r="O189" s="394">
        <f>O171</f>
        <v>0</v>
      </c>
      <c r="P189" s="382"/>
    </row>
    <row r="190" spans="1:17" ht="18.600000000000001" customHeight="1" x14ac:dyDescent="0.25">
      <c r="A190" s="451"/>
      <c r="B190" s="878"/>
      <c r="C190" s="874" t="s">
        <v>190</v>
      </c>
      <c r="D190" s="867"/>
      <c r="E190" s="394">
        <f>F190*G190*H190</f>
        <v>0</v>
      </c>
      <c r="F190" s="395"/>
      <c r="G190" s="395"/>
      <c r="H190" s="394">
        <f>H171</f>
        <v>0</v>
      </c>
      <c r="I190" s="396">
        <f t="shared" si="66"/>
        <v>0</v>
      </c>
      <c r="J190" s="397"/>
      <c r="K190" s="398"/>
      <c r="L190" s="394">
        <f t="shared" si="67"/>
        <v>0</v>
      </c>
      <c r="M190" s="399"/>
      <c r="N190" s="399"/>
      <c r="O190" s="394">
        <f>O171</f>
        <v>0</v>
      </c>
      <c r="P190" s="382"/>
    </row>
    <row r="191" spans="1:17" ht="18.600000000000001" customHeight="1" x14ac:dyDescent="0.25">
      <c r="A191" s="451" t="s">
        <v>171</v>
      </c>
      <c r="B191" s="405" t="s">
        <v>171</v>
      </c>
      <c r="C191" s="874" t="s">
        <v>191</v>
      </c>
      <c r="D191" s="867"/>
      <c r="E191" s="394">
        <f>F191*G191*H191</f>
        <v>0</v>
      </c>
      <c r="F191" s="395"/>
      <c r="G191" s="395"/>
      <c r="H191" s="394">
        <f>H171</f>
        <v>0</v>
      </c>
      <c r="I191" s="396">
        <f t="shared" si="66"/>
        <v>0</v>
      </c>
      <c r="J191" s="397"/>
      <c r="K191" s="398"/>
      <c r="L191" s="394">
        <f t="shared" si="67"/>
        <v>0</v>
      </c>
      <c r="M191" s="399"/>
      <c r="N191" s="399"/>
      <c r="O191" s="394">
        <f>O171</f>
        <v>0</v>
      </c>
      <c r="P191" s="382"/>
      <c r="Q191" s="371" t="s">
        <v>256</v>
      </c>
    </row>
    <row r="192" spans="1:17" ht="18.600000000000001" customHeight="1" x14ac:dyDescent="0.25">
      <c r="A192" s="451" t="s">
        <v>172</v>
      </c>
      <c r="B192" s="875" t="s">
        <v>172</v>
      </c>
      <c r="C192" s="876" t="s">
        <v>178</v>
      </c>
      <c r="D192" s="877"/>
      <c r="E192" s="400">
        <f>SUM(E193:E195)</f>
        <v>0</v>
      </c>
      <c r="F192" s="401"/>
      <c r="G192" s="402"/>
      <c r="H192" s="402"/>
      <c r="I192" s="406"/>
      <c r="J192" s="403"/>
      <c r="K192" s="404"/>
      <c r="L192" s="400">
        <f>SUM(L193:L195)</f>
        <v>0</v>
      </c>
      <c r="M192" s="401"/>
      <c r="N192" s="402"/>
      <c r="O192" s="402"/>
      <c r="P192" s="382"/>
    </row>
    <row r="193" spans="1:16" ht="18.600000000000001" customHeight="1" x14ac:dyDescent="0.25">
      <c r="A193" s="451"/>
      <c r="B193" s="875"/>
      <c r="C193" s="866" t="s">
        <v>192</v>
      </c>
      <c r="D193" s="867"/>
      <c r="E193" s="394">
        <f t="shared" ref="E193:E195" si="68">F193*G193*H193</f>
        <v>0</v>
      </c>
      <c r="F193" s="395"/>
      <c r="G193" s="395"/>
      <c r="H193" s="394">
        <f>H171</f>
        <v>0</v>
      </c>
      <c r="I193" s="396">
        <f t="shared" ref="I193:I196" si="69">L193-E193</f>
        <v>0</v>
      </c>
      <c r="J193" s="397"/>
      <c r="K193" s="398"/>
      <c r="L193" s="394">
        <f t="shared" ref="L193:L196" si="70">M193*N193*O193</f>
        <v>0</v>
      </c>
      <c r="M193" s="399"/>
      <c r="N193" s="399"/>
      <c r="O193" s="394">
        <f>O171</f>
        <v>0</v>
      </c>
      <c r="P193" s="382"/>
    </row>
    <row r="194" spans="1:16" ht="18.600000000000001" customHeight="1" x14ac:dyDescent="0.25">
      <c r="A194" s="451"/>
      <c r="B194" s="875"/>
      <c r="C194" s="866" t="s">
        <v>193</v>
      </c>
      <c r="D194" s="867"/>
      <c r="E194" s="394">
        <f t="shared" si="68"/>
        <v>0</v>
      </c>
      <c r="F194" s="395"/>
      <c r="G194" s="395"/>
      <c r="H194" s="394">
        <f>H171</f>
        <v>0</v>
      </c>
      <c r="I194" s="396">
        <f t="shared" si="69"/>
        <v>0</v>
      </c>
      <c r="J194" s="397"/>
      <c r="K194" s="398"/>
      <c r="L194" s="394">
        <f t="shared" si="70"/>
        <v>0</v>
      </c>
      <c r="M194" s="399"/>
      <c r="N194" s="399"/>
      <c r="O194" s="394">
        <f>O171</f>
        <v>0</v>
      </c>
      <c r="P194" s="382"/>
    </row>
    <row r="195" spans="1:16" ht="18.600000000000001" customHeight="1" x14ac:dyDescent="0.25">
      <c r="A195" s="451"/>
      <c r="B195" s="875"/>
      <c r="C195" s="866" t="s">
        <v>179</v>
      </c>
      <c r="D195" s="867"/>
      <c r="E195" s="394">
        <f t="shared" si="68"/>
        <v>0</v>
      </c>
      <c r="F195" s="395"/>
      <c r="G195" s="395"/>
      <c r="H195" s="394">
        <f>H171</f>
        <v>0</v>
      </c>
      <c r="I195" s="396">
        <f t="shared" si="69"/>
        <v>0</v>
      </c>
      <c r="J195" s="397"/>
      <c r="K195" s="398"/>
      <c r="L195" s="394">
        <f t="shared" si="70"/>
        <v>0</v>
      </c>
      <c r="M195" s="399"/>
      <c r="N195" s="399"/>
      <c r="O195" s="394">
        <f>O171</f>
        <v>0</v>
      </c>
      <c r="P195" s="382"/>
    </row>
    <row r="196" spans="1:16" ht="18.600000000000001" customHeight="1" x14ac:dyDescent="0.25">
      <c r="A196" s="451" t="s">
        <v>173</v>
      </c>
      <c r="B196" s="405" t="s">
        <v>173</v>
      </c>
      <c r="C196" s="866" t="s">
        <v>194</v>
      </c>
      <c r="D196" s="867"/>
      <c r="E196" s="394">
        <f>F196*G196*H196</f>
        <v>0</v>
      </c>
      <c r="F196" s="395"/>
      <c r="G196" s="395"/>
      <c r="H196" s="394">
        <f>H171</f>
        <v>0</v>
      </c>
      <c r="I196" s="396">
        <f t="shared" si="69"/>
        <v>0</v>
      </c>
      <c r="J196" s="397"/>
      <c r="K196" s="398"/>
      <c r="L196" s="394">
        <f t="shared" si="70"/>
        <v>0</v>
      </c>
      <c r="M196" s="399"/>
      <c r="N196" s="399"/>
      <c r="O196" s="394">
        <f>O171</f>
        <v>0</v>
      </c>
      <c r="P196" s="382"/>
    </row>
    <row r="197" spans="1:16" s="415" customFormat="1" ht="18.600000000000001" customHeight="1" x14ac:dyDescent="0.25">
      <c r="B197" s="868" t="s">
        <v>196</v>
      </c>
      <c r="C197" s="869"/>
      <c r="D197" s="870"/>
      <c r="E197" s="408">
        <f>SUM(E171,E172,E177,E178,E182,E183,E187,E188,E191,E192,E196)</f>
        <v>0</v>
      </c>
      <c r="F197" s="401"/>
      <c r="G197" s="409"/>
      <c r="H197" s="410"/>
      <c r="I197" s="411"/>
      <c r="J197" s="412"/>
      <c r="K197" s="413"/>
      <c r="L197" s="408">
        <f>SUM(L171,L172,L177,L178,L182,L183,L187,L188,L191,L192,L196)</f>
        <v>0</v>
      </c>
      <c r="M197" s="401"/>
      <c r="N197" s="409"/>
      <c r="O197" s="410"/>
      <c r="P197" s="414"/>
    </row>
    <row r="198" spans="1:16" ht="16.8" customHeight="1" outlineLevel="1" x14ac:dyDescent="0.25">
      <c r="B198" s="871" t="s">
        <v>264</v>
      </c>
      <c r="C198" s="872" t="s">
        <v>201</v>
      </c>
      <c r="D198" s="873"/>
      <c r="E198" s="416">
        <f t="shared" ref="E198" si="71">F198*G198*H198</f>
        <v>0</v>
      </c>
      <c r="F198" s="417"/>
      <c r="G198" s="417"/>
      <c r="H198" s="394">
        <f>H171</f>
        <v>0</v>
      </c>
      <c r="I198" s="396">
        <f t="shared" ref="I198:I200" si="72">L198-E198</f>
        <v>0</v>
      </c>
      <c r="J198" s="397"/>
      <c r="K198" s="398"/>
      <c r="L198" s="394">
        <f t="shared" ref="L198:L200" si="73">M198*N198*O198</f>
        <v>0</v>
      </c>
      <c r="M198" s="399"/>
      <c r="N198" s="399"/>
      <c r="O198" s="394">
        <f>O171</f>
        <v>0</v>
      </c>
      <c r="P198" s="382"/>
    </row>
    <row r="199" spans="1:16" ht="16.8" customHeight="1" outlineLevel="1" x14ac:dyDescent="0.25">
      <c r="B199" s="871"/>
      <c r="C199" s="872" t="s">
        <v>200</v>
      </c>
      <c r="D199" s="873"/>
      <c r="E199" s="416">
        <f>F199*G199*H199</f>
        <v>0</v>
      </c>
      <c r="F199" s="417">
        <v>5000</v>
      </c>
      <c r="G199" s="417">
        <f>20*2</f>
        <v>40</v>
      </c>
      <c r="H199" s="394">
        <f>H171</f>
        <v>0</v>
      </c>
      <c r="I199" s="396">
        <f t="shared" si="72"/>
        <v>0</v>
      </c>
      <c r="J199" s="397"/>
      <c r="K199" s="398"/>
      <c r="L199" s="394">
        <f t="shared" si="73"/>
        <v>0</v>
      </c>
      <c r="M199" s="399"/>
      <c r="N199" s="399"/>
      <c r="O199" s="394">
        <f>O171</f>
        <v>0</v>
      </c>
      <c r="P199" s="382"/>
    </row>
    <row r="200" spans="1:16" ht="16.8" customHeight="1" outlineLevel="1" x14ac:dyDescent="0.25">
      <c r="B200" s="871"/>
      <c r="C200" s="872" t="s">
        <v>197</v>
      </c>
      <c r="D200" s="873"/>
      <c r="E200" s="416">
        <f t="shared" ref="E200" si="74">F200*G200*H200</f>
        <v>0</v>
      </c>
      <c r="F200" s="417"/>
      <c r="G200" s="417"/>
      <c r="H200" s="394">
        <f>H171</f>
        <v>0</v>
      </c>
      <c r="I200" s="396">
        <f t="shared" si="72"/>
        <v>0</v>
      </c>
      <c r="J200" s="397"/>
      <c r="K200" s="398"/>
      <c r="L200" s="394">
        <f t="shared" si="73"/>
        <v>0</v>
      </c>
      <c r="M200" s="399"/>
      <c r="N200" s="399"/>
      <c r="O200" s="394">
        <f>O171</f>
        <v>0</v>
      </c>
      <c r="P200" s="382"/>
    </row>
    <row r="201" spans="1:16" s="415" customFormat="1" ht="18.600000000000001" customHeight="1" outlineLevel="1" thickBot="1" x14ac:dyDescent="0.3">
      <c r="B201" s="860" t="s">
        <v>265</v>
      </c>
      <c r="C201" s="861"/>
      <c r="D201" s="862"/>
      <c r="E201" s="418">
        <f>SUM(E198:E200)</f>
        <v>0</v>
      </c>
      <c r="F201" s="419"/>
      <c r="G201" s="420"/>
      <c r="H201" s="421"/>
      <c r="I201" s="422"/>
      <c r="J201" s="423"/>
      <c r="K201" s="424"/>
      <c r="L201" s="418">
        <f>SUM(L198:L200)</f>
        <v>0</v>
      </c>
      <c r="M201" s="419"/>
      <c r="N201" s="420"/>
      <c r="O201" s="421"/>
      <c r="P201" s="414"/>
    </row>
    <row r="202" spans="1:16" ht="21" customHeight="1" thickBot="1" x14ac:dyDescent="0.3">
      <c r="B202" s="863" t="s">
        <v>254</v>
      </c>
      <c r="C202" s="864"/>
      <c r="D202" s="865" t="s">
        <v>255</v>
      </c>
      <c r="E202" s="857"/>
      <c r="F202" s="857" t="s">
        <v>257</v>
      </c>
      <c r="G202" s="857"/>
      <c r="H202" s="857" t="s">
        <v>258</v>
      </c>
      <c r="I202" s="857"/>
      <c r="J202" s="857" t="s">
        <v>259</v>
      </c>
      <c r="K202" s="857"/>
      <c r="L202" s="858" t="s">
        <v>260</v>
      </c>
      <c r="M202" s="858"/>
      <c r="N202" s="858" t="s">
        <v>261</v>
      </c>
      <c r="O202" s="859"/>
      <c r="P202" s="382"/>
    </row>
    <row r="203" spans="1:16" outlineLevel="1" x14ac:dyDescent="0.25">
      <c r="B203" s="303" t="s">
        <v>266</v>
      </c>
      <c r="E203" s="425">
        <f>(E197-E196)*0.05</f>
        <v>0</v>
      </c>
      <c r="F203" s="303"/>
      <c r="G203" s="303"/>
      <c r="H203" s="426"/>
      <c r="L203" s="425">
        <f>(L197-L196)*0.05</f>
        <v>0</v>
      </c>
      <c r="P203" s="382"/>
    </row>
    <row r="204" spans="1:16" outlineLevel="1" x14ac:dyDescent="0.25">
      <c r="B204" s="303"/>
      <c r="E204" s="427" t="str">
        <f>IF(E196&lt;=E203,"O.K","Review")</f>
        <v>O.K</v>
      </c>
      <c r="F204" s="303"/>
      <c r="G204" s="303"/>
      <c r="L204" s="427" t="str">
        <f>IF(L196&lt;=L203,"O.K","Review")</f>
        <v>O.K</v>
      </c>
      <c r="P204" s="382"/>
    </row>
    <row r="205" spans="1:16" x14ac:dyDescent="0.25">
      <c r="B205" s="303"/>
      <c r="E205" s="427"/>
      <c r="F205" s="303"/>
      <c r="G205" s="303"/>
      <c r="L205" s="427"/>
      <c r="P205" s="382"/>
    </row>
    <row r="206" spans="1:16" s="428" customFormat="1" ht="25.5" customHeight="1" outlineLevel="1" x14ac:dyDescent="0.25">
      <c r="B206" s="429" t="str">
        <f>정부지원금!$B$29</f>
        <v>성명 :                  (서명)</v>
      </c>
      <c r="C206" s="429"/>
      <c r="E206" s="429" t="str">
        <f>정부지원금!$E$29</f>
        <v>성명 :                  (서명)</v>
      </c>
      <c r="F206" s="430"/>
      <c r="H206" s="429" t="str">
        <f>정부지원금!$G$29</f>
        <v>성명 :                  (서명)</v>
      </c>
      <c r="K206" s="430" t="str">
        <f>정부지원금!$I$29</f>
        <v>성명 :                  (서명)</v>
      </c>
      <c r="N206" s="430" t="str">
        <f>정부지원금!$K$29</f>
        <v>성명 :                  (서명)</v>
      </c>
      <c r="P206" s="382"/>
    </row>
    <row r="207" spans="1:16" s="428" customFormat="1" ht="25.5" customHeight="1" outlineLevel="1" x14ac:dyDescent="0.25">
      <c r="B207" s="429" t="str">
        <f>정부지원금!$B$30</f>
        <v>성명 :                  (서명)</v>
      </c>
      <c r="C207" s="429"/>
      <c r="E207" s="429" t="str">
        <f>정부지원금!$E$30</f>
        <v>성명 :                  (서명)</v>
      </c>
      <c r="F207" s="430"/>
      <c r="H207" s="429" t="str">
        <f>정부지원금!$G$30</f>
        <v>성명 :                  (서명)</v>
      </c>
      <c r="K207" s="430" t="str">
        <f>정부지원금!$I$30</f>
        <v>성명 :                  (서명)</v>
      </c>
      <c r="N207" s="430" t="str">
        <f>정부지원금!$K$30</f>
        <v>성명 :                  (서명)</v>
      </c>
      <c r="P207" s="382"/>
    </row>
    <row r="209" spans="1:20" ht="43.5" customHeight="1" x14ac:dyDescent="0.25">
      <c r="B209" s="372" t="s">
        <v>262</v>
      </c>
      <c r="C209" s="373"/>
      <c r="D209" s="373"/>
      <c r="E209" s="373"/>
      <c r="F209" s="373"/>
      <c r="G209" s="373"/>
      <c r="H209" s="373"/>
      <c r="I209" s="373"/>
      <c r="J209" s="373"/>
      <c r="K209" s="373"/>
      <c r="L209" s="373"/>
      <c r="M209" s="373"/>
      <c r="N209" s="373"/>
      <c r="O209" s="373"/>
      <c r="P209" s="373"/>
      <c r="Q209" s="373"/>
      <c r="R209" s="373"/>
    </row>
    <row r="210" spans="1:20" ht="21.6" customHeight="1" x14ac:dyDescent="0.25">
      <c r="B210" s="942" t="str">
        <f>INDEX('훈련비용 조정내역표'!$C$62:$C$72,MATCH(F212,'훈련비용 조정내역표'!$B$62:$B$72,0),0)</f>
        <v>승인</v>
      </c>
      <c r="C210" s="942"/>
      <c r="D210" s="374"/>
      <c r="E210" s="375"/>
      <c r="F210" s="375"/>
      <c r="G210" s="376"/>
      <c r="H210" s="383" t="s">
        <v>247</v>
      </c>
      <c r="I210" s="378">
        <f>INDEX('훈련비용 조정내역표'!$G$62:$G$72,MATCH(F212,'훈련비용 조정내역표'!$B$62:$B$72,0),0)</f>
        <v>0</v>
      </c>
      <c r="J210" s="383" t="s">
        <v>248</v>
      </c>
      <c r="K210" s="605">
        <f>INT(IFERROR($J215/($B214*$E214*$B217),))</f>
        <v>0</v>
      </c>
      <c r="L210" s="435" t="e">
        <f>K210/$I210</f>
        <v>#DIV/0!</v>
      </c>
      <c r="M210" s="436" t="s">
        <v>249</v>
      </c>
      <c r="N210" s="605">
        <f>INT(IFERROR($N215/($D214*$G214*$D217),))</f>
        <v>0</v>
      </c>
      <c r="O210" s="435" t="e">
        <f>N210/$I210</f>
        <v>#DIV/0!</v>
      </c>
      <c r="P210" s="373"/>
      <c r="Q210" s="373"/>
      <c r="R210" s="373"/>
    </row>
    <row r="211" spans="1:20" ht="21.6" customHeight="1" x14ac:dyDescent="0.25">
      <c r="B211" s="379" t="s">
        <v>229</v>
      </c>
      <c r="C211" s="881" t="s">
        <v>330</v>
      </c>
      <c r="D211" s="881"/>
      <c r="E211" s="881"/>
      <c r="F211" s="377" t="s">
        <v>231</v>
      </c>
      <c r="G211" s="380" t="s">
        <v>233</v>
      </c>
      <c r="H211" s="943" t="s">
        <v>250</v>
      </c>
      <c r="I211" s="944"/>
      <c r="J211" s="944"/>
      <c r="K211" s="944"/>
      <c r="L211" s="944"/>
      <c r="M211" s="944"/>
      <c r="N211" s="944"/>
      <c r="O211" s="945"/>
      <c r="P211" s="373"/>
      <c r="Q211" s="373"/>
      <c r="R211" s="373"/>
    </row>
    <row r="212" spans="1:20" ht="21.6" customHeight="1" thickBot="1" x14ac:dyDescent="0.3">
      <c r="B212" s="636" t="str">
        <f>일반사항!$E$6</f>
        <v>부산</v>
      </c>
      <c r="C212" s="961" t="str">
        <f>"("&amp;일반사항!$E$8&amp;")"</f>
        <v>()</v>
      </c>
      <c r="D212" s="937"/>
      <c r="E212" s="937"/>
      <c r="F212" s="665">
        <f>'훈련비용 조정내역표'!$B$66</f>
        <v>55</v>
      </c>
      <c r="G212" s="381">
        <f>INDEX('훈련비용 조정내역표'!$H$62:$H$72,MATCH(F212,'훈련비용 조정내역표'!$B$62:$B$72,0),0)</f>
        <v>0</v>
      </c>
      <c r="H212" s="937">
        <f>INDEX('훈련비용 조정내역표'!$D$62:$D$72,MATCH(F212,'훈련비용 조정내역표'!$B$62:$B$72,0),0)</f>
        <v>0</v>
      </c>
      <c r="I212" s="937"/>
      <c r="J212" s="937"/>
      <c r="K212" s="937"/>
      <c r="L212" s="434" t="str">
        <f>IF(E214=G214,"◯ 적합","◯ 변경")</f>
        <v>◯ 적합</v>
      </c>
      <c r="M212" s="938">
        <f>INDEX('훈련비용 조정내역표'!$E$62:$E$72,MATCH(F212,'훈련비용 조정내역표'!$B$62:$B$72,0),0)</f>
        <v>0</v>
      </c>
      <c r="N212" s="938"/>
      <c r="O212" s="938"/>
      <c r="P212" s="373"/>
      <c r="Q212" s="373"/>
      <c r="R212" s="373"/>
    </row>
    <row r="213" spans="1:20" ht="21.6" customHeight="1" thickTop="1" x14ac:dyDescent="0.25">
      <c r="B213" s="939" t="s">
        <v>106</v>
      </c>
      <c r="C213" s="939"/>
      <c r="D213" s="939"/>
      <c r="E213" s="939" t="s">
        <v>163</v>
      </c>
      <c r="F213" s="939"/>
      <c r="G213" s="940"/>
      <c r="H213" s="941" t="s">
        <v>243</v>
      </c>
      <c r="I213" s="939"/>
      <c r="J213" s="939"/>
      <c r="K213" s="939"/>
      <c r="L213" s="939" t="s">
        <v>246</v>
      </c>
      <c r="M213" s="939"/>
      <c r="N213" s="939"/>
      <c r="O213" s="939"/>
      <c r="P213" s="373"/>
      <c r="Q213" s="373"/>
      <c r="R213" s="373"/>
      <c r="T213" s="382"/>
    </row>
    <row r="214" spans="1:20" ht="21.6" customHeight="1" x14ac:dyDescent="0.25">
      <c r="B214" s="915">
        <f>INDEX('훈련비용 조정내역표'!$O$62:$O$72,MATCH(F212,'훈련비용 조정내역표'!$B$62:$B$72,0),0)</f>
        <v>0</v>
      </c>
      <c r="C214" s="917" t="str">
        <f>IF(B214=D214,"◯ 적합","◯ 변경")</f>
        <v>◯ 적합</v>
      </c>
      <c r="D214" s="918">
        <f>INDEX('훈련비용 조정내역표'!$Y$62:$Y$72,MATCH(F212,'훈련비용 조정내역표'!$B$62:$B$72,0),0)</f>
        <v>0</v>
      </c>
      <c r="E214" s="915">
        <f>INDEX('훈련비용 조정내역표'!$N$62:$N$72,MATCH(F212,'훈련비용 조정내역표'!$B$62:$B$72,0),0)</f>
        <v>0</v>
      </c>
      <c r="F214" s="917" t="str">
        <f>IF(E214=G214,"◯ 적합","◯ 변경")</f>
        <v>◯ 적합</v>
      </c>
      <c r="G214" s="921">
        <f>INDEX('훈련비용 조정내역표'!$X$62:$X$72,MATCH(F212,'훈련비용 조정내역표'!$B$62:$B$72,0),0)</f>
        <v>0</v>
      </c>
      <c r="H214" s="934" t="s">
        <v>36</v>
      </c>
      <c r="I214" s="926"/>
      <c r="J214" s="935">
        <f>J215+J216+J217+J218</f>
        <v>0</v>
      </c>
      <c r="K214" s="935"/>
      <c r="L214" s="926" t="s">
        <v>36</v>
      </c>
      <c r="M214" s="926"/>
      <c r="N214" s="935">
        <f>N215+N216+N217+N218</f>
        <v>0</v>
      </c>
      <c r="O214" s="935"/>
      <c r="P214" s="373"/>
      <c r="Q214" s="373"/>
      <c r="R214" s="373"/>
      <c r="T214" s="382"/>
    </row>
    <row r="215" spans="1:20" ht="21.6" customHeight="1" x14ac:dyDescent="0.25">
      <c r="A215" s="371" t="str">
        <f>F212&amp;"훈련비금액"</f>
        <v>55훈련비금액</v>
      </c>
      <c r="B215" s="915"/>
      <c r="C215" s="917"/>
      <c r="D215" s="918"/>
      <c r="E215" s="915"/>
      <c r="F215" s="917"/>
      <c r="G215" s="921"/>
      <c r="H215" s="929" t="s">
        <v>263</v>
      </c>
      <c r="I215" s="932"/>
      <c r="J215" s="936">
        <f>E249</f>
        <v>0</v>
      </c>
      <c r="K215" s="936"/>
      <c r="L215" s="932" t="s">
        <v>263</v>
      </c>
      <c r="M215" s="932"/>
      <c r="N215" s="936">
        <f>L249</f>
        <v>0</v>
      </c>
      <c r="O215" s="936"/>
      <c r="P215" s="373"/>
      <c r="Q215" s="373"/>
      <c r="R215" s="373"/>
      <c r="T215" s="382"/>
    </row>
    <row r="216" spans="1:20" ht="21.6" customHeight="1" x14ac:dyDescent="0.25">
      <c r="A216" s="371" t="str">
        <f>F212&amp;"숙식비"</f>
        <v>55숙식비</v>
      </c>
      <c r="B216" s="926" t="s">
        <v>236</v>
      </c>
      <c r="C216" s="926"/>
      <c r="D216" s="926"/>
      <c r="E216" s="926" t="s">
        <v>237</v>
      </c>
      <c r="F216" s="926"/>
      <c r="G216" s="927"/>
      <c r="H216" s="928" t="s">
        <v>342</v>
      </c>
      <c r="I216" s="384" t="s">
        <v>244</v>
      </c>
      <c r="J216" s="923">
        <f>E250</f>
        <v>0</v>
      </c>
      <c r="K216" s="923"/>
      <c r="L216" s="931" t="s">
        <v>342</v>
      </c>
      <c r="M216" s="384" t="s">
        <v>244</v>
      </c>
      <c r="N216" s="914">
        <f>L250</f>
        <v>0</v>
      </c>
      <c r="O216" s="914"/>
      <c r="P216" s="373"/>
      <c r="Q216" s="373"/>
      <c r="R216" s="373"/>
      <c r="T216" s="382"/>
    </row>
    <row r="217" spans="1:20" ht="21.6" customHeight="1" x14ac:dyDescent="0.25">
      <c r="A217" s="371" t="str">
        <f>F212&amp;"식비"</f>
        <v>55식비</v>
      </c>
      <c r="B217" s="915">
        <f>INDEX('훈련비용 조정내역표'!$M$62:$M$72,MATCH(F212,'훈련비용 조정내역표'!$B$62:$B$72,0),0)</f>
        <v>0</v>
      </c>
      <c r="C217" s="917" t="str">
        <f>IF(B217=D217,"◯ 적합","◯ 변경")</f>
        <v>◯ 적합</v>
      </c>
      <c r="D217" s="918">
        <f>INDEX('훈련비용 조정내역표'!$W$62:$W$72,MATCH(F212,'훈련비용 조정내역표'!$B$62:$B$72,0),0)</f>
        <v>0</v>
      </c>
      <c r="E217" s="920">
        <f>INDEX('훈련비용 조정내역표'!$J$62:$J$72,MATCH(F212,'훈련비용 조정내역표'!$B$62:$B$72,0),0)</f>
        <v>0</v>
      </c>
      <c r="F217" s="917" t="str">
        <f>IF(E217=G217,"◯ 적합","◯ 변경")</f>
        <v>◯ 적합</v>
      </c>
      <c r="G217" s="921">
        <f>INDEX('훈련비용 조정내역표'!$K$62:$K$72,MATCH(F212,'훈련비용 조정내역표'!$B$62:$B$72,0),0)</f>
        <v>0</v>
      </c>
      <c r="H217" s="929"/>
      <c r="I217" s="384" t="s">
        <v>199</v>
      </c>
      <c r="J217" s="923">
        <f>E251</f>
        <v>0</v>
      </c>
      <c r="K217" s="923"/>
      <c r="L217" s="932"/>
      <c r="M217" s="384" t="s">
        <v>199</v>
      </c>
      <c r="N217" s="914">
        <f>L251</f>
        <v>0</v>
      </c>
      <c r="O217" s="914"/>
      <c r="P217" s="373"/>
      <c r="Q217" s="373"/>
      <c r="R217" s="373"/>
      <c r="T217" s="382"/>
    </row>
    <row r="218" spans="1:20" ht="21.6" customHeight="1" thickBot="1" x14ac:dyDescent="0.3">
      <c r="A218" s="371" t="str">
        <f>F212&amp;"수당 등"</f>
        <v>55수당 등</v>
      </c>
      <c r="B218" s="916"/>
      <c r="C218" s="917"/>
      <c r="D218" s="919"/>
      <c r="E218" s="916"/>
      <c r="F218" s="917"/>
      <c r="G218" s="922"/>
      <c r="H218" s="930"/>
      <c r="I218" s="385" t="s">
        <v>245</v>
      </c>
      <c r="J218" s="924">
        <f>E252</f>
        <v>0</v>
      </c>
      <c r="K218" s="924"/>
      <c r="L218" s="933"/>
      <c r="M218" s="385" t="s">
        <v>245</v>
      </c>
      <c r="N218" s="925">
        <f>L252</f>
        <v>0</v>
      </c>
      <c r="O218" s="925"/>
      <c r="P218" s="373"/>
      <c r="Q218" s="373"/>
      <c r="R218" s="373"/>
      <c r="T218" s="382"/>
    </row>
    <row r="219" spans="1:20" ht="21.6" customHeight="1" thickTop="1" thickBot="1" x14ac:dyDescent="0.3">
      <c r="B219" s="883" t="s">
        <v>238</v>
      </c>
      <c r="C219" s="883"/>
      <c r="D219" s="386">
        <f>INDEX('훈련비용 조정내역표'!$L$62:$L$72,MATCH(F212,'훈련비용 조정내역표'!$B$62:$B$72,0),0)</f>
        <v>0</v>
      </c>
      <c r="E219" s="883" t="s">
        <v>239</v>
      </c>
      <c r="F219" s="883"/>
      <c r="G219" s="387">
        <f>INDEX('훈련비용 조정내역표'!$V$62:$V$72,MATCH(F212,'훈련비용 조정내역표'!$B$62:$B$72,0),0)</f>
        <v>0</v>
      </c>
      <c r="H219" s="884" t="s">
        <v>240</v>
      </c>
      <c r="I219" s="884"/>
      <c r="J219" s="388" t="s">
        <v>241</v>
      </c>
      <c r="K219" s="389"/>
      <c r="L219" s="388" t="s">
        <v>242</v>
      </c>
      <c r="M219" s="390"/>
      <c r="N219" s="885"/>
      <c r="O219" s="885"/>
      <c r="P219" s="373"/>
      <c r="Q219" s="373"/>
      <c r="R219" s="373"/>
      <c r="T219" s="382"/>
    </row>
    <row r="220" spans="1:20" ht="21.6" customHeight="1" thickTop="1" x14ac:dyDescent="0.25">
      <c r="B220" s="886" t="s">
        <v>174</v>
      </c>
      <c r="C220" s="889" t="s">
        <v>175</v>
      </c>
      <c r="D220" s="890"/>
      <c r="E220" s="895" t="s">
        <v>251</v>
      </c>
      <c r="F220" s="896"/>
      <c r="G220" s="896"/>
      <c r="H220" s="896"/>
      <c r="I220" s="897" t="s">
        <v>252</v>
      </c>
      <c r="J220" s="898"/>
      <c r="K220" s="899"/>
      <c r="L220" s="906" t="s">
        <v>253</v>
      </c>
      <c r="M220" s="907"/>
      <c r="N220" s="907"/>
      <c r="O220" s="908"/>
      <c r="P220" s="382"/>
    </row>
    <row r="221" spans="1:20" ht="21.6" customHeight="1" x14ac:dyDescent="0.25">
      <c r="B221" s="887"/>
      <c r="C221" s="891"/>
      <c r="D221" s="892"/>
      <c r="E221" s="909" t="s">
        <v>176</v>
      </c>
      <c r="F221" s="911" t="s">
        <v>177</v>
      </c>
      <c r="G221" s="912"/>
      <c r="H221" s="913"/>
      <c r="I221" s="900"/>
      <c r="J221" s="901"/>
      <c r="K221" s="902"/>
      <c r="L221" s="909" t="s">
        <v>176</v>
      </c>
      <c r="M221" s="911" t="s">
        <v>177</v>
      </c>
      <c r="N221" s="912"/>
      <c r="O221" s="913"/>
      <c r="P221" s="382"/>
    </row>
    <row r="222" spans="1:20" ht="21.6" customHeight="1" x14ac:dyDescent="0.25">
      <c r="B222" s="888"/>
      <c r="C222" s="893"/>
      <c r="D222" s="894"/>
      <c r="E222" s="910"/>
      <c r="F222" s="392" t="s">
        <v>134</v>
      </c>
      <c r="G222" s="392" t="s">
        <v>195</v>
      </c>
      <c r="H222" s="392" t="s">
        <v>136</v>
      </c>
      <c r="I222" s="903"/>
      <c r="J222" s="904"/>
      <c r="K222" s="905"/>
      <c r="L222" s="910"/>
      <c r="M222" s="392" t="s">
        <v>134</v>
      </c>
      <c r="N222" s="392" t="s">
        <v>195</v>
      </c>
      <c r="O222" s="392" t="s">
        <v>136</v>
      </c>
      <c r="P222" s="382"/>
    </row>
    <row r="223" spans="1:20" ht="18.600000000000001" customHeight="1" x14ac:dyDescent="0.25">
      <c r="A223" s="451" t="s">
        <v>114</v>
      </c>
      <c r="B223" s="393" t="s">
        <v>114</v>
      </c>
      <c r="C223" s="880" t="s">
        <v>180</v>
      </c>
      <c r="D223" s="878"/>
      <c r="E223" s="394">
        <f>F223*G223*H223</f>
        <v>0</v>
      </c>
      <c r="F223" s="395"/>
      <c r="G223" s="395"/>
      <c r="H223" s="394">
        <f>B214</f>
        <v>0</v>
      </c>
      <c r="I223" s="396">
        <f>L223-E223</f>
        <v>0</v>
      </c>
      <c r="J223" s="397"/>
      <c r="K223" s="398"/>
      <c r="L223" s="394">
        <f>M223*N223*O223</f>
        <v>0</v>
      </c>
      <c r="M223" s="399"/>
      <c r="N223" s="399"/>
      <c r="O223" s="394">
        <f>D214</f>
        <v>0</v>
      </c>
      <c r="P223" s="382"/>
    </row>
    <row r="224" spans="1:20" ht="18.600000000000001" customHeight="1" x14ac:dyDescent="0.25">
      <c r="A224" s="451" t="s">
        <v>164</v>
      </c>
      <c r="B224" s="881" t="s">
        <v>164</v>
      </c>
      <c r="C224" s="876" t="s">
        <v>178</v>
      </c>
      <c r="D224" s="877"/>
      <c r="E224" s="400">
        <f>SUM(E225:E228)</f>
        <v>0</v>
      </c>
      <c r="F224" s="401"/>
      <c r="G224" s="402"/>
      <c r="H224" s="402"/>
      <c r="I224" s="396"/>
      <c r="J224" s="403"/>
      <c r="K224" s="404"/>
      <c r="L224" s="400">
        <f>SUM(L225:L228)</f>
        <v>0</v>
      </c>
      <c r="M224" s="401"/>
      <c r="N224" s="402"/>
      <c r="O224" s="402"/>
      <c r="P224" s="382"/>
    </row>
    <row r="225" spans="1:16" ht="18.600000000000001" customHeight="1" x14ac:dyDescent="0.25">
      <c r="A225" s="451"/>
      <c r="B225" s="881"/>
      <c r="C225" s="874" t="s">
        <v>181</v>
      </c>
      <c r="D225" s="882"/>
      <c r="E225" s="394">
        <f t="shared" ref="E225:E228" si="75">F225*G225*H225</f>
        <v>0</v>
      </c>
      <c r="F225" s="395"/>
      <c r="G225" s="395"/>
      <c r="H225" s="394">
        <f>H223</f>
        <v>0</v>
      </c>
      <c r="I225" s="396">
        <f t="shared" ref="I225:I229" si="76">L225-E225</f>
        <v>0</v>
      </c>
      <c r="J225" s="397"/>
      <c r="K225" s="398"/>
      <c r="L225" s="394">
        <f t="shared" ref="L225:L229" si="77">M225*N225*O225</f>
        <v>0</v>
      </c>
      <c r="M225" s="399"/>
      <c r="N225" s="399"/>
      <c r="O225" s="394">
        <f>O223</f>
        <v>0</v>
      </c>
      <c r="P225" s="382"/>
    </row>
    <row r="226" spans="1:16" ht="18.600000000000001" customHeight="1" x14ac:dyDescent="0.25">
      <c r="A226" s="451"/>
      <c r="B226" s="881"/>
      <c r="C226" s="874" t="s">
        <v>181</v>
      </c>
      <c r="D226" s="882"/>
      <c r="E226" s="394">
        <f t="shared" si="75"/>
        <v>0</v>
      </c>
      <c r="F226" s="395"/>
      <c r="G226" s="395"/>
      <c r="H226" s="394">
        <f>H223</f>
        <v>0</v>
      </c>
      <c r="I226" s="396">
        <f t="shared" si="76"/>
        <v>0</v>
      </c>
      <c r="J226" s="397"/>
      <c r="K226" s="398"/>
      <c r="L226" s="394">
        <f t="shared" si="77"/>
        <v>0</v>
      </c>
      <c r="M226" s="399"/>
      <c r="N226" s="399"/>
      <c r="O226" s="394">
        <f>O223</f>
        <v>0</v>
      </c>
      <c r="P226" s="382"/>
    </row>
    <row r="227" spans="1:16" ht="18.600000000000001" customHeight="1" x14ac:dyDescent="0.25">
      <c r="A227" s="451"/>
      <c r="B227" s="881"/>
      <c r="C227" s="874" t="s">
        <v>182</v>
      </c>
      <c r="D227" s="867"/>
      <c r="E227" s="394">
        <f t="shared" si="75"/>
        <v>0</v>
      </c>
      <c r="F227" s="395"/>
      <c r="G227" s="395"/>
      <c r="H227" s="394">
        <f>H223</f>
        <v>0</v>
      </c>
      <c r="I227" s="396">
        <f t="shared" si="76"/>
        <v>0</v>
      </c>
      <c r="J227" s="397"/>
      <c r="K227" s="398"/>
      <c r="L227" s="394">
        <f t="shared" si="77"/>
        <v>0</v>
      </c>
      <c r="M227" s="399"/>
      <c r="N227" s="399"/>
      <c r="O227" s="394">
        <f>O223</f>
        <v>0</v>
      </c>
      <c r="P227" s="382"/>
    </row>
    <row r="228" spans="1:16" ht="18.600000000000001" customHeight="1" x14ac:dyDescent="0.25">
      <c r="A228" s="451"/>
      <c r="B228" s="881"/>
      <c r="C228" s="874" t="s">
        <v>182</v>
      </c>
      <c r="D228" s="867"/>
      <c r="E228" s="394">
        <f t="shared" si="75"/>
        <v>0</v>
      </c>
      <c r="F228" s="395"/>
      <c r="G228" s="395"/>
      <c r="H228" s="394">
        <f>H223</f>
        <v>0</v>
      </c>
      <c r="I228" s="396">
        <f t="shared" si="76"/>
        <v>0</v>
      </c>
      <c r="J228" s="397"/>
      <c r="K228" s="398"/>
      <c r="L228" s="394">
        <f t="shared" si="77"/>
        <v>0</v>
      </c>
      <c r="M228" s="399"/>
      <c r="N228" s="399"/>
      <c r="O228" s="394">
        <f>O223</f>
        <v>0</v>
      </c>
      <c r="P228" s="382"/>
    </row>
    <row r="229" spans="1:16" ht="18.600000000000001" customHeight="1" x14ac:dyDescent="0.25">
      <c r="A229" s="451" t="s">
        <v>165</v>
      </c>
      <c r="B229" s="405" t="s">
        <v>165</v>
      </c>
      <c r="C229" s="874" t="s">
        <v>183</v>
      </c>
      <c r="D229" s="867"/>
      <c r="E229" s="394">
        <f>F229*G229*H229</f>
        <v>0</v>
      </c>
      <c r="F229" s="395"/>
      <c r="G229" s="395"/>
      <c r="H229" s="394">
        <f>H223</f>
        <v>0</v>
      </c>
      <c r="I229" s="396">
        <f t="shared" si="76"/>
        <v>0</v>
      </c>
      <c r="J229" s="397"/>
      <c r="K229" s="398"/>
      <c r="L229" s="394">
        <f t="shared" si="77"/>
        <v>0</v>
      </c>
      <c r="M229" s="399"/>
      <c r="N229" s="399"/>
      <c r="O229" s="394">
        <f>O223</f>
        <v>0</v>
      </c>
      <c r="P229" s="382"/>
    </row>
    <row r="230" spans="1:16" ht="18.600000000000001" customHeight="1" x14ac:dyDescent="0.25">
      <c r="A230" s="451" t="s">
        <v>166</v>
      </c>
      <c r="B230" s="875" t="s">
        <v>166</v>
      </c>
      <c r="C230" s="876" t="s">
        <v>178</v>
      </c>
      <c r="D230" s="877"/>
      <c r="E230" s="400">
        <f>SUM(E231:E233)</f>
        <v>0</v>
      </c>
      <c r="F230" s="401"/>
      <c r="G230" s="402"/>
      <c r="H230" s="402"/>
      <c r="I230" s="406"/>
      <c r="J230" s="403"/>
      <c r="K230" s="404"/>
      <c r="L230" s="400">
        <f>SUM(L231:L233)</f>
        <v>0</v>
      </c>
      <c r="M230" s="401"/>
      <c r="N230" s="402"/>
      <c r="O230" s="402"/>
      <c r="P230" s="382"/>
    </row>
    <row r="231" spans="1:16" ht="18.600000000000001" customHeight="1" x14ac:dyDescent="0.25">
      <c r="A231" s="451"/>
      <c r="B231" s="879"/>
      <c r="C231" s="866" t="s">
        <v>184</v>
      </c>
      <c r="D231" s="867"/>
      <c r="E231" s="394">
        <f>F231*G231*H231</f>
        <v>0</v>
      </c>
      <c r="F231" s="395"/>
      <c r="G231" s="395"/>
      <c r="H231" s="394">
        <f>H223</f>
        <v>0</v>
      </c>
      <c r="I231" s="396">
        <f t="shared" ref="I231:I234" si="78">L231-E231</f>
        <v>0</v>
      </c>
      <c r="J231" s="397"/>
      <c r="K231" s="398"/>
      <c r="L231" s="394">
        <f t="shared" ref="L231:L234" si="79">M231*N231*O231</f>
        <v>0</v>
      </c>
      <c r="M231" s="399"/>
      <c r="N231" s="399"/>
      <c r="O231" s="394">
        <f>O223</f>
        <v>0</v>
      </c>
      <c r="P231" s="382"/>
    </row>
    <row r="232" spans="1:16" ht="18.600000000000001" customHeight="1" x14ac:dyDescent="0.25">
      <c r="A232" s="451"/>
      <c r="B232" s="879"/>
      <c r="C232" s="866" t="s">
        <v>185</v>
      </c>
      <c r="D232" s="867"/>
      <c r="E232" s="394">
        <f t="shared" ref="E232:E233" si="80">F232*G232*H232</f>
        <v>0</v>
      </c>
      <c r="F232" s="395"/>
      <c r="G232" s="395"/>
      <c r="H232" s="394">
        <f>H223</f>
        <v>0</v>
      </c>
      <c r="I232" s="396">
        <f t="shared" si="78"/>
        <v>0</v>
      </c>
      <c r="J232" s="397"/>
      <c r="K232" s="398"/>
      <c r="L232" s="394">
        <f t="shared" si="79"/>
        <v>0</v>
      </c>
      <c r="M232" s="399"/>
      <c r="N232" s="399"/>
      <c r="O232" s="394">
        <f>O223</f>
        <v>0</v>
      </c>
      <c r="P232" s="382"/>
    </row>
    <row r="233" spans="1:16" ht="18.600000000000001" customHeight="1" x14ac:dyDescent="0.25">
      <c r="A233" s="451"/>
      <c r="B233" s="879"/>
      <c r="C233" s="866" t="s">
        <v>179</v>
      </c>
      <c r="D233" s="867"/>
      <c r="E233" s="394">
        <f t="shared" si="80"/>
        <v>0</v>
      </c>
      <c r="F233" s="395"/>
      <c r="G233" s="395"/>
      <c r="H233" s="394">
        <f>H223</f>
        <v>0</v>
      </c>
      <c r="I233" s="396">
        <f t="shared" si="78"/>
        <v>0</v>
      </c>
      <c r="J233" s="397"/>
      <c r="K233" s="398"/>
      <c r="L233" s="394">
        <f t="shared" si="79"/>
        <v>0</v>
      </c>
      <c r="M233" s="399"/>
      <c r="N233" s="399"/>
      <c r="O233" s="394">
        <f>O223</f>
        <v>0</v>
      </c>
      <c r="P233" s="382"/>
    </row>
    <row r="234" spans="1:16" ht="18.600000000000001" customHeight="1" x14ac:dyDescent="0.25">
      <c r="A234" s="451" t="s">
        <v>167</v>
      </c>
      <c r="B234" s="407" t="s">
        <v>167</v>
      </c>
      <c r="C234" s="874" t="s">
        <v>186</v>
      </c>
      <c r="D234" s="867"/>
      <c r="E234" s="394">
        <f>F234*G234*H234</f>
        <v>0</v>
      </c>
      <c r="F234" s="395"/>
      <c r="G234" s="395"/>
      <c r="H234" s="394">
        <f>H223</f>
        <v>0</v>
      </c>
      <c r="I234" s="396">
        <f t="shared" si="78"/>
        <v>0</v>
      </c>
      <c r="J234" s="397"/>
      <c r="K234" s="398"/>
      <c r="L234" s="394">
        <f t="shared" si="79"/>
        <v>0</v>
      </c>
      <c r="M234" s="399"/>
      <c r="N234" s="399"/>
      <c r="O234" s="394">
        <f>O223</f>
        <v>0</v>
      </c>
      <c r="P234" s="382"/>
    </row>
    <row r="235" spans="1:16" ht="18.600000000000001" customHeight="1" x14ac:dyDescent="0.25">
      <c r="A235" s="451" t="s">
        <v>168</v>
      </c>
      <c r="B235" s="875" t="s">
        <v>168</v>
      </c>
      <c r="C235" s="876" t="s">
        <v>178</v>
      </c>
      <c r="D235" s="877"/>
      <c r="E235" s="400">
        <f>SUM(E236:E238)</f>
        <v>0</v>
      </c>
      <c r="F235" s="401"/>
      <c r="G235" s="402"/>
      <c r="H235" s="402"/>
      <c r="I235" s="406"/>
      <c r="J235" s="403"/>
      <c r="K235" s="404"/>
      <c r="L235" s="400">
        <f>SUM(L236:L238)</f>
        <v>0</v>
      </c>
      <c r="M235" s="401"/>
      <c r="N235" s="402"/>
      <c r="O235" s="402"/>
      <c r="P235" s="382"/>
    </row>
    <row r="236" spans="1:16" ht="18.600000000000001" customHeight="1" x14ac:dyDescent="0.25">
      <c r="A236" s="451"/>
      <c r="B236" s="875"/>
      <c r="C236" s="866" t="s">
        <v>187</v>
      </c>
      <c r="D236" s="867"/>
      <c r="E236" s="394">
        <f t="shared" ref="E236:E238" si="81">F236*G236*H236</f>
        <v>0</v>
      </c>
      <c r="F236" s="395"/>
      <c r="G236" s="395"/>
      <c r="H236" s="394">
        <f>H223</f>
        <v>0</v>
      </c>
      <c r="I236" s="396">
        <f t="shared" ref="I236:I239" si="82">L236-E236</f>
        <v>0</v>
      </c>
      <c r="J236" s="397"/>
      <c r="K236" s="398"/>
      <c r="L236" s="394">
        <f t="shared" ref="L236:L239" si="83">M236*N236*O236</f>
        <v>0</v>
      </c>
      <c r="M236" s="399"/>
      <c r="N236" s="399"/>
      <c r="O236" s="394">
        <f>O223</f>
        <v>0</v>
      </c>
      <c r="P236" s="382"/>
    </row>
    <row r="237" spans="1:16" ht="18.600000000000001" customHeight="1" x14ac:dyDescent="0.25">
      <c r="A237" s="451"/>
      <c r="B237" s="875"/>
      <c r="C237" s="866" t="s">
        <v>188</v>
      </c>
      <c r="D237" s="867"/>
      <c r="E237" s="394">
        <f t="shared" si="81"/>
        <v>0</v>
      </c>
      <c r="F237" s="395"/>
      <c r="G237" s="395"/>
      <c r="H237" s="394">
        <f>H223</f>
        <v>0</v>
      </c>
      <c r="I237" s="396">
        <f t="shared" si="82"/>
        <v>0</v>
      </c>
      <c r="J237" s="397"/>
      <c r="K237" s="398"/>
      <c r="L237" s="394">
        <f t="shared" si="83"/>
        <v>0</v>
      </c>
      <c r="M237" s="399"/>
      <c r="N237" s="399"/>
      <c r="O237" s="394">
        <f>O223</f>
        <v>0</v>
      </c>
      <c r="P237" s="382"/>
    </row>
    <row r="238" spans="1:16" ht="18.600000000000001" customHeight="1" x14ac:dyDescent="0.25">
      <c r="A238" s="451"/>
      <c r="B238" s="875"/>
      <c r="C238" s="866" t="s">
        <v>179</v>
      </c>
      <c r="D238" s="867"/>
      <c r="E238" s="394">
        <f t="shared" si="81"/>
        <v>0</v>
      </c>
      <c r="F238" s="395"/>
      <c r="G238" s="395"/>
      <c r="H238" s="394">
        <f>H223</f>
        <v>0</v>
      </c>
      <c r="I238" s="396">
        <f t="shared" si="82"/>
        <v>0</v>
      </c>
      <c r="J238" s="397"/>
      <c r="K238" s="398"/>
      <c r="L238" s="394">
        <f t="shared" si="83"/>
        <v>0</v>
      </c>
      <c r="M238" s="399"/>
      <c r="N238" s="399"/>
      <c r="O238" s="394">
        <f>O223</f>
        <v>0</v>
      </c>
      <c r="P238" s="382"/>
    </row>
    <row r="239" spans="1:16" ht="18.600000000000001" customHeight="1" x14ac:dyDescent="0.25">
      <c r="A239" s="451" t="s">
        <v>169</v>
      </c>
      <c r="B239" s="405" t="s">
        <v>169</v>
      </c>
      <c r="C239" s="874" t="s">
        <v>189</v>
      </c>
      <c r="D239" s="867"/>
      <c r="E239" s="394">
        <f>F239*G239*H239</f>
        <v>0</v>
      </c>
      <c r="F239" s="395"/>
      <c r="G239" s="395"/>
      <c r="H239" s="394">
        <f>H223</f>
        <v>0</v>
      </c>
      <c r="I239" s="396">
        <f t="shared" si="82"/>
        <v>0</v>
      </c>
      <c r="J239" s="397"/>
      <c r="K239" s="398"/>
      <c r="L239" s="394">
        <f t="shared" si="83"/>
        <v>0</v>
      </c>
      <c r="M239" s="399"/>
      <c r="N239" s="399"/>
      <c r="O239" s="394">
        <f>O223</f>
        <v>0</v>
      </c>
      <c r="P239" s="382"/>
    </row>
    <row r="240" spans="1:16" ht="18.600000000000001" customHeight="1" x14ac:dyDescent="0.25">
      <c r="A240" s="451" t="s">
        <v>170</v>
      </c>
      <c r="B240" s="875" t="s">
        <v>170</v>
      </c>
      <c r="C240" s="876" t="s">
        <v>178</v>
      </c>
      <c r="D240" s="877"/>
      <c r="E240" s="400">
        <f>SUM(E241:E242)</f>
        <v>0</v>
      </c>
      <c r="F240" s="401"/>
      <c r="G240" s="402"/>
      <c r="H240" s="402"/>
      <c r="I240" s="406"/>
      <c r="J240" s="403"/>
      <c r="K240" s="404"/>
      <c r="L240" s="400">
        <f>SUM(L241:L242)</f>
        <v>0</v>
      </c>
      <c r="M240" s="401"/>
      <c r="N240" s="402"/>
      <c r="O240" s="402"/>
      <c r="P240" s="382"/>
    </row>
    <row r="241" spans="1:17" ht="18.600000000000001" customHeight="1" x14ac:dyDescent="0.25">
      <c r="A241" s="451"/>
      <c r="B241" s="878"/>
      <c r="C241" s="874" t="s">
        <v>170</v>
      </c>
      <c r="D241" s="867"/>
      <c r="E241" s="394">
        <f t="shared" ref="E241" si="84">F241*G241*H241</f>
        <v>0</v>
      </c>
      <c r="F241" s="395"/>
      <c r="G241" s="395"/>
      <c r="H241" s="394">
        <f>H223</f>
        <v>0</v>
      </c>
      <c r="I241" s="396">
        <f t="shared" ref="I241:I243" si="85">L241-E241</f>
        <v>0</v>
      </c>
      <c r="J241" s="397"/>
      <c r="K241" s="398"/>
      <c r="L241" s="394">
        <f t="shared" ref="L241:L243" si="86">M241*N241*O241</f>
        <v>0</v>
      </c>
      <c r="M241" s="399"/>
      <c r="N241" s="399"/>
      <c r="O241" s="394">
        <f>O223</f>
        <v>0</v>
      </c>
      <c r="P241" s="382"/>
    </row>
    <row r="242" spans="1:17" ht="18.600000000000001" customHeight="1" x14ac:dyDescent="0.25">
      <c r="A242" s="451"/>
      <c r="B242" s="878"/>
      <c r="C242" s="874" t="s">
        <v>190</v>
      </c>
      <c r="D242" s="867"/>
      <c r="E242" s="394">
        <f>F242*G242*H242</f>
        <v>0</v>
      </c>
      <c r="F242" s="395"/>
      <c r="G242" s="395"/>
      <c r="H242" s="394">
        <f>H223</f>
        <v>0</v>
      </c>
      <c r="I242" s="396">
        <f t="shared" si="85"/>
        <v>0</v>
      </c>
      <c r="J242" s="397"/>
      <c r="K242" s="398"/>
      <c r="L242" s="394">
        <f t="shared" si="86"/>
        <v>0</v>
      </c>
      <c r="M242" s="399"/>
      <c r="N242" s="399"/>
      <c r="O242" s="394">
        <f>O223</f>
        <v>0</v>
      </c>
      <c r="P242" s="382"/>
    </row>
    <row r="243" spans="1:17" ht="18.600000000000001" customHeight="1" x14ac:dyDescent="0.25">
      <c r="A243" s="451" t="s">
        <v>171</v>
      </c>
      <c r="B243" s="405" t="s">
        <v>171</v>
      </c>
      <c r="C243" s="874" t="s">
        <v>191</v>
      </c>
      <c r="D243" s="867"/>
      <c r="E243" s="394">
        <f>F243*G243*H243</f>
        <v>0</v>
      </c>
      <c r="F243" s="395"/>
      <c r="G243" s="395"/>
      <c r="H243" s="394">
        <f>H223</f>
        <v>0</v>
      </c>
      <c r="I243" s="396">
        <f t="shared" si="85"/>
        <v>0</v>
      </c>
      <c r="J243" s="397"/>
      <c r="K243" s="398"/>
      <c r="L243" s="394">
        <f t="shared" si="86"/>
        <v>0</v>
      </c>
      <c r="M243" s="399"/>
      <c r="N243" s="399"/>
      <c r="O243" s="394">
        <f>O223</f>
        <v>0</v>
      </c>
      <c r="P243" s="382"/>
      <c r="Q243" s="371" t="s">
        <v>256</v>
      </c>
    </row>
    <row r="244" spans="1:17" ht="18.600000000000001" customHeight="1" x14ac:dyDescent="0.25">
      <c r="A244" s="451" t="s">
        <v>172</v>
      </c>
      <c r="B244" s="875" t="s">
        <v>172</v>
      </c>
      <c r="C244" s="876" t="s">
        <v>178</v>
      </c>
      <c r="D244" s="877"/>
      <c r="E244" s="400">
        <f>SUM(E245:E247)</f>
        <v>0</v>
      </c>
      <c r="F244" s="401"/>
      <c r="G244" s="402"/>
      <c r="H244" s="402"/>
      <c r="I244" s="406"/>
      <c r="J244" s="403"/>
      <c r="K244" s="404"/>
      <c r="L244" s="400">
        <f>SUM(L245:L247)</f>
        <v>0</v>
      </c>
      <c r="M244" s="401"/>
      <c r="N244" s="402"/>
      <c r="O244" s="402"/>
      <c r="P244" s="382"/>
    </row>
    <row r="245" spans="1:17" ht="18.600000000000001" customHeight="1" x14ac:dyDescent="0.25">
      <c r="A245" s="451"/>
      <c r="B245" s="875"/>
      <c r="C245" s="866" t="s">
        <v>192</v>
      </c>
      <c r="D245" s="867"/>
      <c r="E245" s="394">
        <f t="shared" ref="E245:E247" si="87">F245*G245*H245</f>
        <v>0</v>
      </c>
      <c r="F245" s="395"/>
      <c r="G245" s="395"/>
      <c r="H245" s="394">
        <f>H223</f>
        <v>0</v>
      </c>
      <c r="I245" s="396">
        <f t="shared" ref="I245:I248" si="88">L245-E245</f>
        <v>0</v>
      </c>
      <c r="J245" s="397"/>
      <c r="K245" s="398"/>
      <c r="L245" s="394">
        <f t="shared" ref="L245:L248" si="89">M245*N245*O245</f>
        <v>0</v>
      </c>
      <c r="M245" s="399"/>
      <c r="N245" s="399"/>
      <c r="O245" s="394">
        <f>O223</f>
        <v>0</v>
      </c>
      <c r="P245" s="382"/>
    </row>
    <row r="246" spans="1:17" ht="18.600000000000001" customHeight="1" x14ac:dyDescent="0.25">
      <c r="A246" s="451"/>
      <c r="B246" s="875"/>
      <c r="C246" s="866" t="s">
        <v>193</v>
      </c>
      <c r="D246" s="867"/>
      <c r="E246" s="394">
        <f t="shared" si="87"/>
        <v>0</v>
      </c>
      <c r="F246" s="395"/>
      <c r="G246" s="395"/>
      <c r="H246" s="394">
        <f>H223</f>
        <v>0</v>
      </c>
      <c r="I246" s="396">
        <f t="shared" si="88"/>
        <v>0</v>
      </c>
      <c r="J246" s="397"/>
      <c r="K246" s="398"/>
      <c r="L246" s="394">
        <f t="shared" si="89"/>
        <v>0</v>
      </c>
      <c r="M246" s="399"/>
      <c r="N246" s="399"/>
      <c r="O246" s="394">
        <f>O223</f>
        <v>0</v>
      </c>
      <c r="P246" s="382"/>
    </row>
    <row r="247" spans="1:17" ht="18.600000000000001" customHeight="1" x14ac:dyDescent="0.25">
      <c r="A247" s="451"/>
      <c r="B247" s="875"/>
      <c r="C247" s="866" t="s">
        <v>179</v>
      </c>
      <c r="D247" s="867"/>
      <c r="E247" s="394">
        <f t="shared" si="87"/>
        <v>0</v>
      </c>
      <c r="F247" s="395"/>
      <c r="G247" s="395"/>
      <c r="H247" s="394">
        <f>H223</f>
        <v>0</v>
      </c>
      <c r="I247" s="396">
        <f t="shared" si="88"/>
        <v>0</v>
      </c>
      <c r="J247" s="397"/>
      <c r="K247" s="398"/>
      <c r="L247" s="394">
        <f t="shared" si="89"/>
        <v>0</v>
      </c>
      <c r="M247" s="399"/>
      <c r="N247" s="399"/>
      <c r="O247" s="394">
        <f>O223</f>
        <v>0</v>
      </c>
      <c r="P247" s="382"/>
    </row>
    <row r="248" spans="1:17" ht="18.600000000000001" customHeight="1" x14ac:dyDescent="0.25">
      <c r="A248" s="451" t="s">
        <v>173</v>
      </c>
      <c r="B248" s="405" t="s">
        <v>173</v>
      </c>
      <c r="C248" s="866" t="s">
        <v>194</v>
      </c>
      <c r="D248" s="867"/>
      <c r="E248" s="394">
        <f>F248*G248*H248</f>
        <v>0</v>
      </c>
      <c r="F248" s="395"/>
      <c r="G248" s="395"/>
      <c r="H248" s="394">
        <f>H223</f>
        <v>0</v>
      </c>
      <c r="I248" s="396">
        <f t="shared" si="88"/>
        <v>0</v>
      </c>
      <c r="J248" s="397"/>
      <c r="K248" s="398"/>
      <c r="L248" s="394">
        <f t="shared" si="89"/>
        <v>0</v>
      </c>
      <c r="M248" s="399"/>
      <c r="N248" s="399"/>
      <c r="O248" s="394">
        <f>O223</f>
        <v>0</v>
      </c>
      <c r="P248" s="382"/>
    </row>
    <row r="249" spans="1:17" s="415" customFormat="1" ht="18.600000000000001" customHeight="1" x14ac:dyDescent="0.25">
      <c r="B249" s="868" t="s">
        <v>196</v>
      </c>
      <c r="C249" s="869"/>
      <c r="D249" s="870"/>
      <c r="E249" s="408">
        <f>SUM(E223,E224,E229,E230,E234,E235,E239,E240,E243,E244,E248)</f>
        <v>0</v>
      </c>
      <c r="F249" s="401"/>
      <c r="G249" s="409"/>
      <c r="H249" s="410"/>
      <c r="I249" s="411"/>
      <c r="J249" s="412"/>
      <c r="K249" s="413"/>
      <c r="L249" s="408">
        <f>SUM(L223,L224,L229,L230,L234,L235,L239,L240,L243,L244,L248)</f>
        <v>0</v>
      </c>
      <c r="M249" s="401"/>
      <c r="N249" s="409"/>
      <c r="O249" s="410"/>
      <c r="P249" s="414"/>
    </row>
    <row r="250" spans="1:17" ht="16.8" customHeight="1" outlineLevel="1" x14ac:dyDescent="0.25">
      <c r="B250" s="871" t="s">
        <v>264</v>
      </c>
      <c r="C250" s="872" t="s">
        <v>201</v>
      </c>
      <c r="D250" s="873"/>
      <c r="E250" s="416">
        <f t="shared" ref="E250" si="90">F250*G250*H250</f>
        <v>0</v>
      </c>
      <c r="F250" s="417"/>
      <c r="G250" s="417"/>
      <c r="H250" s="394">
        <f>H223</f>
        <v>0</v>
      </c>
      <c r="I250" s="396">
        <f t="shared" ref="I250:I252" si="91">L250-E250</f>
        <v>0</v>
      </c>
      <c r="J250" s="397"/>
      <c r="K250" s="398"/>
      <c r="L250" s="394">
        <f t="shared" ref="L250:L252" si="92">M250*N250*O250</f>
        <v>0</v>
      </c>
      <c r="M250" s="399"/>
      <c r="N250" s="399"/>
      <c r="O250" s="394">
        <f>O223</f>
        <v>0</v>
      </c>
      <c r="P250" s="382"/>
    </row>
    <row r="251" spans="1:17" ht="16.8" customHeight="1" outlineLevel="1" x14ac:dyDescent="0.25">
      <c r="B251" s="871"/>
      <c r="C251" s="872" t="s">
        <v>200</v>
      </c>
      <c r="D251" s="873"/>
      <c r="E251" s="416">
        <f>F251*G251*H251</f>
        <v>0</v>
      </c>
      <c r="F251" s="417">
        <v>5000</v>
      </c>
      <c r="G251" s="417">
        <f>20*2</f>
        <v>40</v>
      </c>
      <c r="H251" s="394">
        <f>H223</f>
        <v>0</v>
      </c>
      <c r="I251" s="396">
        <f t="shared" si="91"/>
        <v>0</v>
      </c>
      <c r="J251" s="397"/>
      <c r="K251" s="398"/>
      <c r="L251" s="394">
        <f t="shared" si="92"/>
        <v>0</v>
      </c>
      <c r="M251" s="399"/>
      <c r="N251" s="399"/>
      <c r="O251" s="394">
        <f>O223</f>
        <v>0</v>
      </c>
      <c r="P251" s="382"/>
    </row>
    <row r="252" spans="1:17" ht="16.8" customHeight="1" outlineLevel="1" x14ac:dyDescent="0.25">
      <c r="B252" s="871"/>
      <c r="C252" s="872" t="s">
        <v>197</v>
      </c>
      <c r="D252" s="873"/>
      <c r="E252" s="416">
        <f t="shared" ref="E252" si="93">F252*G252*H252</f>
        <v>0</v>
      </c>
      <c r="F252" s="417"/>
      <c r="G252" s="417"/>
      <c r="H252" s="394">
        <f>H223</f>
        <v>0</v>
      </c>
      <c r="I252" s="396">
        <f t="shared" si="91"/>
        <v>0</v>
      </c>
      <c r="J252" s="397"/>
      <c r="K252" s="398"/>
      <c r="L252" s="394">
        <f t="shared" si="92"/>
        <v>0</v>
      </c>
      <c r="M252" s="399"/>
      <c r="N252" s="399"/>
      <c r="O252" s="394">
        <f>O223</f>
        <v>0</v>
      </c>
      <c r="P252" s="382"/>
    </row>
    <row r="253" spans="1:17" s="415" customFormat="1" ht="18.600000000000001" customHeight="1" outlineLevel="1" thickBot="1" x14ac:dyDescent="0.3">
      <c r="B253" s="860" t="s">
        <v>265</v>
      </c>
      <c r="C253" s="861"/>
      <c r="D253" s="862"/>
      <c r="E253" s="418">
        <f>SUM(E250:E252)</f>
        <v>0</v>
      </c>
      <c r="F253" s="419"/>
      <c r="G253" s="420"/>
      <c r="H253" s="421"/>
      <c r="I253" s="422"/>
      <c r="J253" s="423"/>
      <c r="K253" s="424"/>
      <c r="L253" s="418">
        <f>SUM(L250:L252)</f>
        <v>0</v>
      </c>
      <c r="M253" s="419"/>
      <c r="N253" s="420"/>
      <c r="O253" s="421"/>
      <c r="P253" s="414"/>
    </row>
    <row r="254" spans="1:17" ht="21" customHeight="1" thickBot="1" x14ac:dyDescent="0.3">
      <c r="B254" s="863" t="s">
        <v>254</v>
      </c>
      <c r="C254" s="864"/>
      <c r="D254" s="865" t="s">
        <v>255</v>
      </c>
      <c r="E254" s="857"/>
      <c r="F254" s="857" t="s">
        <v>257</v>
      </c>
      <c r="G254" s="857"/>
      <c r="H254" s="857" t="s">
        <v>258</v>
      </c>
      <c r="I254" s="857"/>
      <c r="J254" s="857" t="s">
        <v>259</v>
      </c>
      <c r="K254" s="857"/>
      <c r="L254" s="858" t="s">
        <v>260</v>
      </c>
      <c r="M254" s="858"/>
      <c r="N254" s="858" t="s">
        <v>261</v>
      </c>
      <c r="O254" s="859"/>
      <c r="P254" s="382"/>
    </row>
    <row r="255" spans="1:17" outlineLevel="1" x14ac:dyDescent="0.25">
      <c r="B255" s="303" t="s">
        <v>266</v>
      </c>
      <c r="E255" s="425">
        <f>(E249-E248)*0.05</f>
        <v>0</v>
      </c>
      <c r="F255" s="303"/>
      <c r="G255" s="303"/>
      <c r="H255" s="426"/>
      <c r="L255" s="425">
        <f>(L249-L248)*0.05</f>
        <v>0</v>
      </c>
      <c r="P255" s="382"/>
    </row>
    <row r="256" spans="1:17" outlineLevel="1" x14ac:dyDescent="0.25">
      <c r="B256" s="303"/>
      <c r="E256" s="427" t="str">
        <f>IF(E248&lt;=E255,"O.K","Review")</f>
        <v>O.K</v>
      </c>
      <c r="F256" s="303"/>
      <c r="G256" s="303"/>
      <c r="L256" s="427" t="str">
        <f>IF(L248&lt;=L255,"O.K","Review")</f>
        <v>O.K</v>
      </c>
      <c r="P256" s="382"/>
    </row>
    <row r="257" spans="1:20" x14ac:dyDescent="0.25">
      <c r="B257" s="303"/>
      <c r="E257" s="427"/>
      <c r="F257" s="303"/>
      <c r="G257" s="303"/>
      <c r="L257" s="427"/>
      <c r="P257" s="382"/>
    </row>
    <row r="258" spans="1:20" s="428" customFormat="1" ht="25.5" customHeight="1" outlineLevel="1" x14ac:dyDescent="0.25">
      <c r="B258" s="429" t="str">
        <f>정부지원금!$B$29</f>
        <v>성명 :                  (서명)</v>
      </c>
      <c r="C258" s="429"/>
      <c r="E258" s="429" t="str">
        <f>정부지원금!$E$29</f>
        <v>성명 :                  (서명)</v>
      </c>
      <c r="F258" s="430"/>
      <c r="H258" s="429" t="str">
        <f>정부지원금!$G$29</f>
        <v>성명 :                  (서명)</v>
      </c>
      <c r="K258" s="430" t="str">
        <f>정부지원금!$I$29</f>
        <v>성명 :                  (서명)</v>
      </c>
      <c r="N258" s="430" t="str">
        <f>정부지원금!$K$29</f>
        <v>성명 :                  (서명)</v>
      </c>
      <c r="P258" s="382"/>
    </row>
    <row r="259" spans="1:20" s="428" customFormat="1" ht="25.5" customHeight="1" outlineLevel="1" x14ac:dyDescent="0.25">
      <c r="B259" s="429" t="str">
        <f>정부지원금!$B$30</f>
        <v>성명 :                  (서명)</v>
      </c>
      <c r="C259" s="429"/>
      <c r="E259" s="429" t="str">
        <f>정부지원금!$E$30</f>
        <v>성명 :                  (서명)</v>
      </c>
      <c r="F259" s="430"/>
      <c r="H259" s="429" t="str">
        <f>정부지원금!$G$30</f>
        <v>성명 :                  (서명)</v>
      </c>
      <c r="K259" s="430" t="str">
        <f>정부지원금!$I$30</f>
        <v>성명 :                  (서명)</v>
      </c>
      <c r="N259" s="430" t="str">
        <f>정부지원금!$K$30</f>
        <v>성명 :                  (서명)</v>
      </c>
      <c r="P259" s="382"/>
    </row>
    <row r="261" spans="1:20" ht="43.5" customHeight="1" x14ac:dyDescent="0.25">
      <c r="B261" s="372" t="s">
        <v>262</v>
      </c>
      <c r="C261" s="373"/>
      <c r="D261" s="373"/>
      <c r="E261" s="373"/>
      <c r="F261" s="373"/>
      <c r="G261" s="373"/>
      <c r="H261" s="373"/>
      <c r="I261" s="373"/>
      <c r="J261" s="373"/>
      <c r="K261" s="373"/>
      <c r="L261" s="373"/>
      <c r="M261" s="373"/>
      <c r="N261" s="373"/>
      <c r="O261" s="373"/>
      <c r="P261" s="373"/>
      <c r="Q261" s="373"/>
      <c r="R261" s="373"/>
    </row>
    <row r="262" spans="1:20" ht="21.6" customHeight="1" x14ac:dyDescent="0.25">
      <c r="B262" s="942" t="str">
        <f>INDEX('훈련비용 조정내역표'!$C$62:$C$72,MATCH(F264,'훈련비용 조정내역표'!$B$62:$B$72,0),0)</f>
        <v>승인</v>
      </c>
      <c r="C262" s="942"/>
      <c r="D262" s="374"/>
      <c r="E262" s="375"/>
      <c r="F262" s="375"/>
      <c r="G262" s="376"/>
      <c r="H262" s="383" t="s">
        <v>247</v>
      </c>
      <c r="I262" s="378">
        <f>INDEX('훈련비용 조정내역표'!$G$62:$G$72,MATCH(F264,'훈련비용 조정내역표'!$B$62:$B$72,0),0)</f>
        <v>0</v>
      </c>
      <c r="J262" s="383" t="s">
        <v>248</v>
      </c>
      <c r="K262" s="605">
        <f>INT(IFERROR($J267/($B266*$E266*$B269),))</f>
        <v>0</v>
      </c>
      <c r="L262" s="435" t="e">
        <f>K262/$I262</f>
        <v>#DIV/0!</v>
      </c>
      <c r="M262" s="436" t="s">
        <v>249</v>
      </c>
      <c r="N262" s="605">
        <f>INT(IFERROR($N267/($D266*$G266*$D269),))</f>
        <v>0</v>
      </c>
      <c r="O262" s="435" t="e">
        <f>N262/$I262</f>
        <v>#DIV/0!</v>
      </c>
      <c r="P262" s="373"/>
      <c r="Q262" s="373"/>
      <c r="R262" s="373"/>
    </row>
    <row r="263" spans="1:20" ht="21.6" customHeight="1" x14ac:dyDescent="0.25">
      <c r="B263" s="379" t="s">
        <v>229</v>
      </c>
      <c r="C263" s="881" t="s">
        <v>330</v>
      </c>
      <c r="D263" s="881"/>
      <c r="E263" s="881"/>
      <c r="F263" s="377" t="s">
        <v>231</v>
      </c>
      <c r="G263" s="380" t="s">
        <v>233</v>
      </c>
      <c r="H263" s="943" t="s">
        <v>250</v>
      </c>
      <c r="I263" s="944"/>
      <c r="J263" s="944"/>
      <c r="K263" s="944"/>
      <c r="L263" s="944"/>
      <c r="M263" s="944"/>
      <c r="N263" s="944"/>
      <c r="O263" s="945"/>
      <c r="P263" s="373"/>
      <c r="Q263" s="373"/>
      <c r="R263" s="373"/>
    </row>
    <row r="264" spans="1:20" ht="21.6" customHeight="1" thickBot="1" x14ac:dyDescent="0.3">
      <c r="B264" s="636" t="str">
        <f>일반사항!$E$6</f>
        <v>부산</v>
      </c>
      <c r="C264" s="961" t="str">
        <f>"("&amp;일반사항!$E$8&amp;")"</f>
        <v>()</v>
      </c>
      <c r="D264" s="937"/>
      <c r="E264" s="937"/>
      <c r="F264" s="665">
        <f>'훈련비용 조정내역표'!$B$67</f>
        <v>56</v>
      </c>
      <c r="G264" s="381">
        <f>INDEX('훈련비용 조정내역표'!$H$62:$H$72,MATCH(F264,'훈련비용 조정내역표'!$B$62:$B$72,0),0)</f>
        <v>0</v>
      </c>
      <c r="H264" s="937">
        <f>INDEX('훈련비용 조정내역표'!$D$62:$D$72,MATCH(F264,'훈련비용 조정내역표'!$B$62:$B$72,0),0)</f>
        <v>0</v>
      </c>
      <c r="I264" s="937"/>
      <c r="J264" s="937"/>
      <c r="K264" s="937"/>
      <c r="L264" s="434" t="str">
        <f>IF(E266=G266,"◯ 적합","◯ 변경")</f>
        <v>◯ 적합</v>
      </c>
      <c r="M264" s="938">
        <f>INDEX('훈련비용 조정내역표'!$E$62:$E$72,MATCH(F264,'훈련비용 조정내역표'!$B$62:$B$72,0),0)</f>
        <v>0</v>
      </c>
      <c r="N264" s="938"/>
      <c r="O264" s="938"/>
      <c r="P264" s="373"/>
      <c r="Q264" s="373"/>
      <c r="R264" s="373"/>
    </row>
    <row r="265" spans="1:20" ht="21.6" customHeight="1" thickTop="1" x14ac:dyDescent="0.25">
      <c r="B265" s="939" t="s">
        <v>106</v>
      </c>
      <c r="C265" s="939"/>
      <c r="D265" s="939"/>
      <c r="E265" s="939" t="s">
        <v>163</v>
      </c>
      <c r="F265" s="939"/>
      <c r="G265" s="940"/>
      <c r="H265" s="941" t="s">
        <v>243</v>
      </c>
      <c r="I265" s="939"/>
      <c r="J265" s="939"/>
      <c r="K265" s="939"/>
      <c r="L265" s="939" t="s">
        <v>246</v>
      </c>
      <c r="M265" s="939"/>
      <c r="N265" s="939"/>
      <c r="O265" s="939"/>
      <c r="P265" s="373"/>
      <c r="Q265" s="373"/>
      <c r="R265" s="373"/>
      <c r="T265" s="382"/>
    </row>
    <row r="266" spans="1:20" ht="21.6" customHeight="1" x14ac:dyDescent="0.25">
      <c r="B266" s="915">
        <f>INDEX('훈련비용 조정내역표'!$O$62:$O$72,MATCH(F264,'훈련비용 조정내역표'!$B$62:$B$72,0),0)</f>
        <v>0</v>
      </c>
      <c r="C266" s="917" t="str">
        <f>IF(B266=D266,"◯ 적합","◯ 변경")</f>
        <v>◯ 적합</v>
      </c>
      <c r="D266" s="918">
        <f>INDEX('훈련비용 조정내역표'!$Y$62:$Y$72,MATCH(F264,'훈련비용 조정내역표'!$B$62:$B$72,0),0)</f>
        <v>0</v>
      </c>
      <c r="E266" s="915">
        <f>INDEX('훈련비용 조정내역표'!$N$62:$N$72,MATCH(F264,'훈련비용 조정내역표'!$B$62:$B$72,0),0)</f>
        <v>0</v>
      </c>
      <c r="F266" s="917" t="str">
        <f>IF(E266=G266,"◯ 적합","◯ 변경")</f>
        <v>◯ 적합</v>
      </c>
      <c r="G266" s="921">
        <f>INDEX('훈련비용 조정내역표'!$X$62:$X$72,MATCH(F264,'훈련비용 조정내역표'!$B$62:$B$72,0),0)</f>
        <v>0</v>
      </c>
      <c r="H266" s="934" t="s">
        <v>36</v>
      </c>
      <c r="I266" s="926"/>
      <c r="J266" s="935">
        <f>J267+J268+J269+J270</f>
        <v>0</v>
      </c>
      <c r="K266" s="935"/>
      <c r="L266" s="926" t="s">
        <v>36</v>
      </c>
      <c r="M266" s="926"/>
      <c r="N266" s="935">
        <f>N267+N268+N269+N270</f>
        <v>0</v>
      </c>
      <c r="O266" s="935"/>
      <c r="P266" s="373"/>
      <c r="Q266" s="373"/>
      <c r="R266" s="373"/>
      <c r="T266" s="382"/>
    </row>
    <row r="267" spans="1:20" ht="21.6" customHeight="1" x14ac:dyDescent="0.25">
      <c r="A267" s="371" t="str">
        <f>F264&amp;"훈련비금액"</f>
        <v>56훈련비금액</v>
      </c>
      <c r="B267" s="915"/>
      <c r="C267" s="917"/>
      <c r="D267" s="918"/>
      <c r="E267" s="915"/>
      <c r="F267" s="917"/>
      <c r="G267" s="921"/>
      <c r="H267" s="929" t="s">
        <v>263</v>
      </c>
      <c r="I267" s="932"/>
      <c r="J267" s="936">
        <f>E301</f>
        <v>0</v>
      </c>
      <c r="K267" s="936"/>
      <c r="L267" s="932" t="s">
        <v>263</v>
      </c>
      <c r="M267" s="932"/>
      <c r="N267" s="936">
        <f>L301</f>
        <v>0</v>
      </c>
      <c r="O267" s="936"/>
      <c r="P267" s="373"/>
      <c r="Q267" s="373"/>
      <c r="R267" s="373"/>
      <c r="T267" s="382"/>
    </row>
    <row r="268" spans="1:20" ht="21.6" customHeight="1" x14ac:dyDescent="0.25">
      <c r="A268" s="371" t="str">
        <f>F264&amp;"숙식비"</f>
        <v>56숙식비</v>
      </c>
      <c r="B268" s="926" t="s">
        <v>236</v>
      </c>
      <c r="C268" s="926"/>
      <c r="D268" s="926"/>
      <c r="E268" s="926" t="s">
        <v>237</v>
      </c>
      <c r="F268" s="926"/>
      <c r="G268" s="927"/>
      <c r="H268" s="928" t="s">
        <v>342</v>
      </c>
      <c r="I268" s="384" t="s">
        <v>244</v>
      </c>
      <c r="J268" s="923">
        <f>E302</f>
        <v>0</v>
      </c>
      <c r="K268" s="923"/>
      <c r="L268" s="931" t="s">
        <v>342</v>
      </c>
      <c r="M268" s="384" t="s">
        <v>244</v>
      </c>
      <c r="N268" s="914">
        <f>L302</f>
        <v>0</v>
      </c>
      <c r="O268" s="914"/>
      <c r="P268" s="373"/>
      <c r="Q268" s="373"/>
      <c r="R268" s="373"/>
      <c r="T268" s="382"/>
    </row>
    <row r="269" spans="1:20" ht="21.6" customHeight="1" x14ac:dyDescent="0.25">
      <c r="A269" s="371" t="str">
        <f>F264&amp;"식비"</f>
        <v>56식비</v>
      </c>
      <c r="B269" s="915">
        <f>INDEX('훈련비용 조정내역표'!$M$62:$M$72,MATCH(F264,'훈련비용 조정내역표'!$B$62:$B$72,0),0)</f>
        <v>0</v>
      </c>
      <c r="C269" s="917" t="str">
        <f>IF(B269=D269,"◯ 적합","◯ 변경")</f>
        <v>◯ 적합</v>
      </c>
      <c r="D269" s="918">
        <f>INDEX('훈련비용 조정내역표'!$W$62:$W$72,MATCH(F264,'훈련비용 조정내역표'!$B$62:$B$72,0),0)</f>
        <v>0</v>
      </c>
      <c r="E269" s="920">
        <f>INDEX('훈련비용 조정내역표'!$J$62:$J$72,MATCH(F264,'훈련비용 조정내역표'!$B$62:$B$72,0),0)</f>
        <v>0</v>
      </c>
      <c r="F269" s="917" t="str">
        <f>IF(E269=G269,"◯ 적합","◯ 변경")</f>
        <v>◯ 적합</v>
      </c>
      <c r="G269" s="921">
        <f>INDEX('훈련비용 조정내역표'!$K$62:$K$72,MATCH(F264,'훈련비용 조정내역표'!$B$62:$B$72,0),0)</f>
        <v>0</v>
      </c>
      <c r="H269" s="929"/>
      <c r="I269" s="384" t="s">
        <v>199</v>
      </c>
      <c r="J269" s="923">
        <f>E303</f>
        <v>0</v>
      </c>
      <c r="K269" s="923"/>
      <c r="L269" s="932"/>
      <c r="M269" s="384" t="s">
        <v>199</v>
      </c>
      <c r="N269" s="914">
        <f>L303</f>
        <v>0</v>
      </c>
      <c r="O269" s="914"/>
      <c r="P269" s="373"/>
      <c r="Q269" s="373"/>
      <c r="R269" s="373"/>
      <c r="T269" s="382"/>
    </row>
    <row r="270" spans="1:20" ht="21.6" customHeight="1" thickBot="1" x14ac:dyDescent="0.3">
      <c r="A270" s="371" t="str">
        <f>F264&amp;"수당 등"</f>
        <v>56수당 등</v>
      </c>
      <c r="B270" s="916"/>
      <c r="C270" s="917"/>
      <c r="D270" s="919"/>
      <c r="E270" s="916"/>
      <c r="F270" s="917"/>
      <c r="G270" s="922"/>
      <c r="H270" s="930"/>
      <c r="I270" s="385" t="s">
        <v>245</v>
      </c>
      <c r="J270" s="924">
        <f>E304</f>
        <v>0</v>
      </c>
      <c r="K270" s="924"/>
      <c r="L270" s="933"/>
      <c r="M270" s="385" t="s">
        <v>245</v>
      </c>
      <c r="N270" s="925">
        <f>L304</f>
        <v>0</v>
      </c>
      <c r="O270" s="925"/>
      <c r="P270" s="373"/>
      <c r="Q270" s="373"/>
      <c r="R270" s="373"/>
      <c r="T270" s="382"/>
    </row>
    <row r="271" spans="1:20" ht="21.6" customHeight="1" thickTop="1" thickBot="1" x14ac:dyDescent="0.3">
      <c r="B271" s="883" t="s">
        <v>238</v>
      </c>
      <c r="C271" s="883"/>
      <c r="D271" s="386">
        <f>INDEX('훈련비용 조정내역표'!$L$62:$L$72,MATCH(F264,'훈련비용 조정내역표'!$B$62:$B$72,0),0)</f>
        <v>0</v>
      </c>
      <c r="E271" s="883" t="s">
        <v>239</v>
      </c>
      <c r="F271" s="883"/>
      <c r="G271" s="387">
        <f>INDEX('훈련비용 조정내역표'!$V$62:$V$72,MATCH(F264,'훈련비용 조정내역표'!$B$62:$B$72,0),0)</f>
        <v>0</v>
      </c>
      <c r="H271" s="884" t="s">
        <v>240</v>
      </c>
      <c r="I271" s="884"/>
      <c r="J271" s="388" t="s">
        <v>241</v>
      </c>
      <c r="K271" s="389"/>
      <c r="L271" s="388" t="s">
        <v>242</v>
      </c>
      <c r="M271" s="390"/>
      <c r="N271" s="885"/>
      <c r="O271" s="885"/>
      <c r="P271" s="373"/>
      <c r="Q271" s="373"/>
      <c r="R271" s="373"/>
      <c r="T271" s="382"/>
    </row>
    <row r="272" spans="1:20" ht="21.6" customHeight="1" thickTop="1" x14ac:dyDescent="0.25">
      <c r="B272" s="886" t="s">
        <v>174</v>
      </c>
      <c r="C272" s="889" t="s">
        <v>175</v>
      </c>
      <c r="D272" s="890"/>
      <c r="E272" s="895" t="s">
        <v>251</v>
      </c>
      <c r="F272" s="896"/>
      <c r="G272" s="896"/>
      <c r="H272" s="896"/>
      <c r="I272" s="897" t="s">
        <v>252</v>
      </c>
      <c r="J272" s="898"/>
      <c r="K272" s="899"/>
      <c r="L272" s="906" t="s">
        <v>253</v>
      </c>
      <c r="M272" s="907"/>
      <c r="N272" s="907"/>
      <c r="O272" s="908"/>
      <c r="P272" s="382"/>
    </row>
    <row r="273" spans="1:16" ht="21.6" customHeight="1" x14ac:dyDescent="0.25">
      <c r="B273" s="887"/>
      <c r="C273" s="891"/>
      <c r="D273" s="892"/>
      <c r="E273" s="909" t="s">
        <v>176</v>
      </c>
      <c r="F273" s="911" t="s">
        <v>177</v>
      </c>
      <c r="G273" s="912"/>
      <c r="H273" s="913"/>
      <c r="I273" s="900"/>
      <c r="J273" s="901"/>
      <c r="K273" s="902"/>
      <c r="L273" s="909" t="s">
        <v>176</v>
      </c>
      <c r="M273" s="911" t="s">
        <v>177</v>
      </c>
      <c r="N273" s="912"/>
      <c r="O273" s="913"/>
      <c r="P273" s="382"/>
    </row>
    <row r="274" spans="1:16" ht="21.6" customHeight="1" x14ac:dyDescent="0.25">
      <c r="B274" s="888"/>
      <c r="C274" s="893"/>
      <c r="D274" s="894"/>
      <c r="E274" s="910"/>
      <c r="F274" s="392" t="s">
        <v>134</v>
      </c>
      <c r="G274" s="392" t="s">
        <v>195</v>
      </c>
      <c r="H274" s="392" t="s">
        <v>136</v>
      </c>
      <c r="I274" s="903"/>
      <c r="J274" s="904"/>
      <c r="K274" s="905"/>
      <c r="L274" s="910"/>
      <c r="M274" s="392" t="s">
        <v>134</v>
      </c>
      <c r="N274" s="392" t="s">
        <v>195</v>
      </c>
      <c r="O274" s="392" t="s">
        <v>136</v>
      </c>
      <c r="P274" s="382"/>
    </row>
    <row r="275" spans="1:16" ht="18.600000000000001" customHeight="1" x14ac:dyDescent="0.25">
      <c r="A275" s="451" t="s">
        <v>114</v>
      </c>
      <c r="B275" s="393" t="s">
        <v>114</v>
      </c>
      <c r="C275" s="880" t="s">
        <v>180</v>
      </c>
      <c r="D275" s="878"/>
      <c r="E275" s="394">
        <f>F275*G275*H275</f>
        <v>0</v>
      </c>
      <c r="F275" s="395"/>
      <c r="G275" s="395"/>
      <c r="H275" s="394">
        <f>B266</f>
        <v>0</v>
      </c>
      <c r="I275" s="396">
        <f>L275-E275</f>
        <v>0</v>
      </c>
      <c r="J275" s="397"/>
      <c r="K275" s="398"/>
      <c r="L275" s="394">
        <f>M275*N275*O275</f>
        <v>0</v>
      </c>
      <c r="M275" s="399"/>
      <c r="N275" s="399"/>
      <c r="O275" s="394">
        <f>D266</f>
        <v>0</v>
      </c>
      <c r="P275" s="382"/>
    </row>
    <row r="276" spans="1:16" ht="18.600000000000001" customHeight="1" x14ac:dyDescent="0.25">
      <c r="A276" s="451" t="s">
        <v>164</v>
      </c>
      <c r="B276" s="881" t="s">
        <v>164</v>
      </c>
      <c r="C276" s="876" t="s">
        <v>178</v>
      </c>
      <c r="D276" s="877"/>
      <c r="E276" s="400">
        <f>SUM(E277:E280)</f>
        <v>0</v>
      </c>
      <c r="F276" s="401"/>
      <c r="G276" s="402"/>
      <c r="H276" s="402"/>
      <c r="I276" s="396"/>
      <c r="J276" s="403"/>
      <c r="K276" s="404"/>
      <c r="L276" s="400">
        <f>SUM(L277:L280)</f>
        <v>0</v>
      </c>
      <c r="M276" s="401"/>
      <c r="N276" s="402"/>
      <c r="O276" s="402"/>
      <c r="P276" s="382"/>
    </row>
    <row r="277" spans="1:16" ht="18.600000000000001" customHeight="1" x14ac:dyDescent="0.25">
      <c r="A277" s="451"/>
      <c r="B277" s="881"/>
      <c r="C277" s="874" t="s">
        <v>181</v>
      </c>
      <c r="D277" s="882"/>
      <c r="E277" s="394">
        <f t="shared" ref="E277:E280" si="94">F277*G277*H277</f>
        <v>0</v>
      </c>
      <c r="F277" s="395"/>
      <c r="G277" s="395"/>
      <c r="H277" s="394">
        <f>H275</f>
        <v>0</v>
      </c>
      <c r="I277" s="396">
        <f t="shared" ref="I277:I281" si="95">L277-E277</f>
        <v>0</v>
      </c>
      <c r="J277" s="397"/>
      <c r="K277" s="398"/>
      <c r="L277" s="394">
        <f t="shared" ref="L277:L281" si="96">M277*N277*O277</f>
        <v>0</v>
      </c>
      <c r="M277" s="399"/>
      <c r="N277" s="399"/>
      <c r="O277" s="394">
        <f>O275</f>
        <v>0</v>
      </c>
      <c r="P277" s="382"/>
    </row>
    <row r="278" spans="1:16" ht="18.600000000000001" customHeight="1" x14ac:dyDescent="0.25">
      <c r="A278" s="451"/>
      <c r="B278" s="881"/>
      <c r="C278" s="874" t="s">
        <v>181</v>
      </c>
      <c r="D278" s="882"/>
      <c r="E278" s="394">
        <f t="shared" si="94"/>
        <v>0</v>
      </c>
      <c r="F278" s="395"/>
      <c r="G278" s="395"/>
      <c r="H278" s="394">
        <f>H275</f>
        <v>0</v>
      </c>
      <c r="I278" s="396">
        <f t="shared" si="95"/>
        <v>0</v>
      </c>
      <c r="J278" s="397"/>
      <c r="K278" s="398"/>
      <c r="L278" s="394">
        <f t="shared" si="96"/>
        <v>0</v>
      </c>
      <c r="M278" s="399"/>
      <c r="N278" s="399"/>
      <c r="O278" s="394">
        <f>O275</f>
        <v>0</v>
      </c>
      <c r="P278" s="382"/>
    </row>
    <row r="279" spans="1:16" ht="18.600000000000001" customHeight="1" x14ac:dyDescent="0.25">
      <c r="A279" s="451"/>
      <c r="B279" s="881"/>
      <c r="C279" s="874" t="s">
        <v>182</v>
      </c>
      <c r="D279" s="867"/>
      <c r="E279" s="394">
        <f t="shared" si="94"/>
        <v>0</v>
      </c>
      <c r="F279" s="395"/>
      <c r="G279" s="395"/>
      <c r="H279" s="394">
        <f>H275</f>
        <v>0</v>
      </c>
      <c r="I279" s="396">
        <f t="shared" si="95"/>
        <v>0</v>
      </c>
      <c r="J279" s="397"/>
      <c r="K279" s="398"/>
      <c r="L279" s="394">
        <f t="shared" si="96"/>
        <v>0</v>
      </c>
      <c r="M279" s="399"/>
      <c r="N279" s="399"/>
      <c r="O279" s="394">
        <f>O275</f>
        <v>0</v>
      </c>
      <c r="P279" s="382"/>
    </row>
    <row r="280" spans="1:16" ht="18.600000000000001" customHeight="1" x14ac:dyDescent="0.25">
      <c r="A280" s="451"/>
      <c r="B280" s="881"/>
      <c r="C280" s="874" t="s">
        <v>182</v>
      </c>
      <c r="D280" s="867"/>
      <c r="E280" s="394">
        <f t="shared" si="94"/>
        <v>0</v>
      </c>
      <c r="F280" s="395"/>
      <c r="G280" s="395"/>
      <c r="H280" s="394">
        <f>H275</f>
        <v>0</v>
      </c>
      <c r="I280" s="396">
        <f t="shared" si="95"/>
        <v>0</v>
      </c>
      <c r="J280" s="397"/>
      <c r="K280" s="398"/>
      <c r="L280" s="394">
        <f t="shared" si="96"/>
        <v>0</v>
      </c>
      <c r="M280" s="399"/>
      <c r="N280" s="399"/>
      <c r="O280" s="394">
        <f>O275</f>
        <v>0</v>
      </c>
      <c r="P280" s="382"/>
    </row>
    <row r="281" spans="1:16" ht="18.600000000000001" customHeight="1" x14ac:dyDescent="0.25">
      <c r="A281" s="451" t="s">
        <v>165</v>
      </c>
      <c r="B281" s="405" t="s">
        <v>165</v>
      </c>
      <c r="C281" s="874" t="s">
        <v>183</v>
      </c>
      <c r="D281" s="867"/>
      <c r="E281" s="394">
        <f>F281*G281*H281</f>
        <v>0</v>
      </c>
      <c r="F281" s="395"/>
      <c r="G281" s="395"/>
      <c r="H281" s="394">
        <f>H275</f>
        <v>0</v>
      </c>
      <c r="I281" s="396">
        <f t="shared" si="95"/>
        <v>0</v>
      </c>
      <c r="J281" s="397"/>
      <c r="K281" s="398"/>
      <c r="L281" s="394">
        <f t="shared" si="96"/>
        <v>0</v>
      </c>
      <c r="M281" s="399"/>
      <c r="N281" s="399"/>
      <c r="O281" s="394">
        <f>O275</f>
        <v>0</v>
      </c>
      <c r="P281" s="382"/>
    </row>
    <row r="282" spans="1:16" ht="18.600000000000001" customHeight="1" x14ac:dyDescent="0.25">
      <c r="A282" s="451" t="s">
        <v>166</v>
      </c>
      <c r="B282" s="875" t="s">
        <v>166</v>
      </c>
      <c r="C282" s="876" t="s">
        <v>178</v>
      </c>
      <c r="D282" s="877"/>
      <c r="E282" s="400">
        <f>SUM(E283:E285)</f>
        <v>0</v>
      </c>
      <c r="F282" s="401"/>
      <c r="G282" s="402"/>
      <c r="H282" s="402"/>
      <c r="I282" s="406"/>
      <c r="J282" s="403"/>
      <c r="K282" s="404"/>
      <c r="L282" s="400">
        <f>SUM(L283:L285)</f>
        <v>0</v>
      </c>
      <c r="M282" s="401"/>
      <c r="N282" s="402"/>
      <c r="O282" s="402"/>
      <c r="P282" s="382"/>
    </row>
    <row r="283" spans="1:16" ht="18.600000000000001" customHeight="1" x14ac:dyDescent="0.25">
      <c r="A283" s="451"/>
      <c r="B283" s="879"/>
      <c r="C283" s="866" t="s">
        <v>184</v>
      </c>
      <c r="D283" s="867"/>
      <c r="E283" s="394">
        <f>F283*G283*H283</f>
        <v>0</v>
      </c>
      <c r="F283" s="395"/>
      <c r="G283" s="395"/>
      <c r="H283" s="394">
        <f>H275</f>
        <v>0</v>
      </c>
      <c r="I283" s="396">
        <f t="shared" ref="I283:I286" si="97">L283-E283</f>
        <v>0</v>
      </c>
      <c r="J283" s="397"/>
      <c r="K283" s="398"/>
      <c r="L283" s="394">
        <f t="shared" ref="L283:L286" si="98">M283*N283*O283</f>
        <v>0</v>
      </c>
      <c r="M283" s="399"/>
      <c r="N283" s="399"/>
      <c r="O283" s="394">
        <f>O275</f>
        <v>0</v>
      </c>
      <c r="P283" s="382"/>
    </row>
    <row r="284" spans="1:16" ht="18.600000000000001" customHeight="1" x14ac:dyDescent="0.25">
      <c r="A284" s="451"/>
      <c r="B284" s="879"/>
      <c r="C284" s="866" t="s">
        <v>185</v>
      </c>
      <c r="D284" s="867"/>
      <c r="E284" s="394">
        <f t="shared" ref="E284:E285" si="99">F284*G284*H284</f>
        <v>0</v>
      </c>
      <c r="F284" s="395"/>
      <c r="G284" s="395"/>
      <c r="H284" s="394">
        <f>H275</f>
        <v>0</v>
      </c>
      <c r="I284" s="396">
        <f t="shared" si="97"/>
        <v>0</v>
      </c>
      <c r="J284" s="397"/>
      <c r="K284" s="398"/>
      <c r="L284" s="394">
        <f t="shared" si="98"/>
        <v>0</v>
      </c>
      <c r="M284" s="399"/>
      <c r="N284" s="399"/>
      <c r="O284" s="394">
        <f>O275</f>
        <v>0</v>
      </c>
      <c r="P284" s="382"/>
    </row>
    <row r="285" spans="1:16" ht="18.600000000000001" customHeight="1" x14ac:dyDescent="0.25">
      <c r="A285" s="451"/>
      <c r="B285" s="879"/>
      <c r="C285" s="866" t="s">
        <v>179</v>
      </c>
      <c r="D285" s="867"/>
      <c r="E285" s="394">
        <f t="shared" si="99"/>
        <v>0</v>
      </c>
      <c r="F285" s="395"/>
      <c r="G285" s="395"/>
      <c r="H285" s="394">
        <f>H275</f>
        <v>0</v>
      </c>
      <c r="I285" s="396">
        <f t="shared" si="97"/>
        <v>0</v>
      </c>
      <c r="J285" s="397"/>
      <c r="K285" s="398"/>
      <c r="L285" s="394">
        <f t="shared" si="98"/>
        <v>0</v>
      </c>
      <c r="M285" s="399"/>
      <c r="N285" s="399"/>
      <c r="O285" s="394">
        <f>O275</f>
        <v>0</v>
      </c>
      <c r="P285" s="382"/>
    </row>
    <row r="286" spans="1:16" ht="18.600000000000001" customHeight="1" x14ac:dyDescent="0.25">
      <c r="A286" s="451" t="s">
        <v>167</v>
      </c>
      <c r="B286" s="407" t="s">
        <v>167</v>
      </c>
      <c r="C286" s="874" t="s">
        <v>186</v>
      </c>
      <c r="D286" s="867"/>
      <c r="E286" s="394">
        <f>F286*G286*H286</f>
        <v>0</v>
      </c>
      <c r="F286" s="395"/>
      <c r="G286" s="395"/>
      <c r="H286" s="394">
        <f>H275</f>
        <v>0</v>
      </c>
      <c r="I286" s="396">
        <f t="shared" si="97"/>
        <v>0</v>
      </c>
      <c r="J286" s="397"/>
      <c r="K286" s="398"/>
      <c r="L286" s="394">
        <f t="shared" si="98"/>
        <v>0</v>
      </c>
      <c r="M286" s="399"/>
      <c r="N286" s="399"/>
      <c r="O286" s="394">
        <f>O275</f>
        <v>0</v>
      </c>
      <c r="P286" s="382"/>
    </row>
    <row r="287" spans="1:16" ht="18.600000000000001" customHeight="1" x14ac:dyDescent="0.25">
      <c r="A287" s="451" t="s">
        <v>168</v>
      </c>
      <c r="B287" s="875" t="s">
        <v>168</v>
      </c>
      <c r="C287" s="876" t="s">
        <v>178</v>
      </c>
      <c r="D287" s="877"/>
      <c r="E287" s="400">
        <f>SUM(E288:E290)</f>
        <v>0</v>
      </c>
      <c r="F287" s="401"/>
      <c r="G287" s="402"/>
      <c r="H287" s="402"/>
      <c r="I287" s="406"/>
      <c r="J287" s="403"/>
      <c r="K287" s="404"/>
      <c r="L287" s="400">
        <f>SUM(L288:L290)</f>
        <v>0</v>
      </c>
      <c r="M287" s="401"/>
      <c r="N287" s="402"/>
      <c r="O287" s="402"/>
      <c r="P287" s="382"/>
    </row>
    <row r="288" spans="1:16" ht="18.600000000000001" customHeight="1" x14ac:dyDescent="0.25">
      <c r="A288" s="451"/>
      <c r="B288" s="875"/>
      <c r="C288" s="866" t="s">
        <v>187</v>
      </c>
      <c r="D288" s="867"/>
      <c r="E288" s="394">
        <f t="shared" ref="E288:E290" si="100">F288*G288*H288</f>
        <v>0</v>
      </c>
      <c r="F288" s="395"/>
      <c r="G288" s="395"/>
      <c r="H288" s="394">
        <f>H275</f>
        <v>0</v>
      </c>
      <c r="I288" s="396">
        <f t="shared" ref="I288:I291" si="101">L288-E288</f>
        <v>0</v>
      </c>
      <c r="J288" s="397"/>
      <c r="K288" s="398"/>
      <c r="L288" s="394">
        <f t="shared" ref="L288:L291" si="102">M288*N288*O288</f>
        <v>0</v>
      </c>
      <c r="M288" s="399"/>
      <c r="N288" s="399"/>
      <c r="O288" s="394">
        <f>O275</f>
        <v>0</v>
      </c>
      <c r="P288" s="382"/>
    </row>
    <row r="289" spans="1:17" ht="18.600000000000001" customHeight="1" x14ac:dyDescent="0.25">
      <c r="A289" s="451"/>
      <c r="B289" s="875"/>
      <c r="C289" s="866" t="s">
        <v>188</v>
      </c>
      <c r="D289" s="867"/>
      <c r="E289" s="394">
        <f t="shared" si="100"/>
        <v>0</v>
      </c>
      <c r="F289" s="395"/>
      <c r="G289" s="395"/>
      <c r="H289" s="394">
        <f>H275</f>
        <v>0</v>
      </c>
      <c r="I289" s="396">
        <f t="shared" si="101"/>
        <v>0</v>
      </c>
      <c r="J289" s="397"/>
      <c r="K289" s="398"/>
      <c r="L289" s="394">
        <f t="shared" si="102"/>
        <v>0</v>
      </c>
      <c r="M289" s="399"/>
      <c r="N289" s="399"/>
      <c r="O289" s="394">
        <f>O275</f>
        <v>0</v>
      </c>
      <c r="P289" s="382"/>
    </row>
    <row r="290" spans="1:17" ht="18.600000000000001" customHeight="1" x14ac:dyDescent="0.25">
      <c r="A290" s="451"/>
      <c r="B290" s="875"/>
      <c r="C290" s="866" t="s">
        <v>179</v>
      </c>
      <c r="D290" s="867"/>
      <c r="E290" s="394">
        <f t="shared" si="100"/>
        <v>0</v>
      </c>
      <c r="F290" s="395"/>
      <c r="G290" s="395"/>
      <c r="H290" s="394">
        <f>H275</f>
        <v>0</v>
      </c>
      <c r="I290" s="396">
        <f t="shared" si="101"/>
        <v>0</v>
      </c>
      <c r="J290" s="397"/>
      <c r="K290" s="398"/>
      <c r="L290" s="394">
        <f t="shared" si="102"/>
        <v>0</v>
      </c>
      <c r="M290" s="399"/>
      <c r="N290" s="399"/>
      <c r="O290" s="394">
        <f>O275</f>
        <v>0</v>
      </c>
      <c r="P290" s="382"/>
    </row>
    <row r="291" spans="1:17" ht="18.600000000000001" customHeight="1" x14ac:dyDescent="0.25">
      <c r="A291" s="451" t="s">
        <v>169</v>
      </c>
      <c r="B291" s="405" t="s">
        <v>169</v>
      </c>
      <c r="C291" s="874" t="s">
        <v>189</v>
      </c>
      <c r="D291" s="867"/>
      <c r="E291" s="394">
        <f>F291*G291*H291</f>
        <v>0</v>
      </c>
      <c r="F291" s="395"/>
      <c r="G291" s="395"/>
      <c r="H291" s="394">
        <f>H275</f>
        <v>0</v>
      </c>
      <c r="I291" s="396">
        <f t="shared" si="101"/>
        <v>0</v>
      </c>
      <c r="J291" s="397"/>
      <c r="K291" s="398"/>
      <c r="L291" s="394">
        <f t="shared" si="102"/>
        <v>0</v>
      </c>
      <c r="M291" s="399"/>
      <c r="N291" s="399"/>
      <c r="O291" s="394">
        <f>O275</f>
        <v>0</v>
      </c>
      <c r="P291" s="382"/>
    </row>
    <row r="292" spans="1:17" ht="18.600000000000001" customHeight="1" x14ac:dyDescent="0.25">
      <c r="A292" s="451" t="s">
        <v>170</v>
      </c>
      <c r="B292" s="875" t="s">
        <v>170</v>
      </c>
      <c r="C292" s="876" t="s">
        <v>178</v>
      </c>
      <c r="D292" s="877"/>
      <c r="E292" s="400">
        <f>SUM(E293:E294)</f>
        <v>0</v>
      </c>
      <c r="F292" s="401"/>
      <c r="G292" s="402"/>
      <c r="H292" s="402"/>
      <c r="I292" s="406"/>
      <c r="J292" s="403"/>
      <c r="K292" s="404"/>
      <c r="L292" s="400">
        <f>SUM(L293:L294)</f>
        <v>0</v>
      </c>
      <c r="M292" s="401"/>
      <c r="N292" s="402"/>
      <c r="O292" s="402"/>
      <c r="P292" s="382"/>
    </row>
    <row r="293" spans="1:17" ht="18.600000000000001" customHeight="1" x14ac:dyDescent="0.25">
      <c r="A293" s="451"/>
      <c r="B293" s="878"/>
      <c r="C293" s="874" t="s">
        <v>170</v>
      </c>
      <c r="D293" s="867"/>
      <c r="E293" s="394">
        <f t="shared" ref="E293" si="103">F293*G293*H293</f>
        <v>0</v>
      </c>
      <c r="F293" s="395"/>
      <c r="G293" s="395"/>
      <c r="H293" s="394">
        <f>H275</f>
        <v>0</v>
      </c>
      <c r="I293" s="396">
        <f t="shared" ref="I293:I295" si="104">L293-E293</f>
        <v>0</v>
      </c>
      <c r="J293" s="397"/>
      <c r="K293" s="398"/>
      <c r="L293" s="394">
        <f t="shared" ref="L293:L295" si="105">M293*N293*O293</f>
        <v>0</v>
      </c>
      <c r="M293" s="399"/>
      <c r="N293" s="399"/>
      <c r="O293" s="394">
        <f>O275</f>
        <v>0</v>
      </c>
      <c r="P293" s="382"/>
    </row>
    <row r="294" spans="1:17" ht="18.600000000000001" customHeight="1" x14ac:dyDescent="0.25">
      <c r="A294" s="451"/>
      <c r="B294" s="878"/>
      <c r="C294" s="874" t="s">
        <v>190</v>
      </c>
      <c r="D294" s="867"/>
      <c r="E294" s="394">
        <f>F294*G294*H294</f>
        <v>0</v>
      </c>
      <c r="F294" s="395"/>
      <c r="G294" s="395"/>
      <c r="H294" s="394">
        <f>H275</f>
        <v>0</v>
      </c>
      <c r="I294" s="396">
        <f t="shared" si="104"/>
        <v>0</v>
      </c>
      <c r="J294" s="397"/>
      <c r="K294" s="398"/>
      <c r="L294" s="394">
        <f t="shared" si="105"/>
        <v>0</v>
      </c>
      <c r="M294" s="399"/>
      <c r="N294" s="399"/>
      <c r="O294" s="394">
        <f>O275</f>
        <v>0</v>
      </c>
      <c r="P294" s="382"/>
    </row>
    <row r="295" spans="1:17" ht="18.600000000000001" customHeight="1" x14ac:dyDescent="0.25">
      <c r="A295" s="451" t="s">
        <v>171</v>
      </c>
      <c r="B295" s="405" t="s">
        <v>171</v>
      </c>
      <c r="C295" s="874" t="s">
        <v>191</v>
      </c>
      <c r="D295" s="867"/>
      <c r="E295" s="394">
        <f>F295*G295*H295</f>
        <v>0</v>
      </c>
      <c r="F295" s="395"/>
      <c r="G295" s="395"/>
      <c r="H295" s="394">
        <f>H275</f>
        <v>0</v>
      </c>
      <c r="I295" s="396">
        <f t="shared" si="104"/>
        <v>0</v>
      </c>
      <c r="J295" s="397"/>
      <c r="K295" s="398"/>
      <c r="L295" s="394">
        <f t="shared" si="105"/>
        <v>0</v>
      </c>
      <c r="M295" s="399"/>
      <c r="N295" s="399"/>
      <c r="O295" s="394">
        <f>O275</f>
        <v>0</v>
      </c>
      <c r="P295" s="382"/>
      <c r="Q295" s="371" t="s">
        <v>256</v>
      </c>
    </row>
    <row r="296" spans="1:17" ht="18.600000000000001" customHeight="1" x14ac:dyDescent="0.25">
      <c r="A296" s="451" t="s">
        <v>172</v>
      </c>
      <c r="B296" s="875" t="s">
        <v>172</v>
      </c>
      <c r="C296" s="876" t="s">
        <v>178</v>
      </c>
      <c r="D296" s="877"/>
      <c r="E296" s="400">
        <f>SUM(E297:E299)</f>
        <v>0</v>
      </c>
      <c r="F296" s="401"/>
      <c r="G296" s="402"/>
      <c r="H296" s="402"/>
      <c r="I296" s="406"/>
      <c r="J296" s="403"/>
      <c r="K296" s="404"/>
      <c r="L296" s="400">
        <f>SUM(L297:L299)</f>
        <v>0</v>
      </c>
      <c r="M296" s="401"/>
      <c r="N296" s="402"/>
      <c r="O296" s="402"/>
      <c r="P296" s="382"/>
    </row>
    <row r="297" spans="1:17" ht="18.600000000000001" customHeight="1" x14ac:dyDescent="0.25">
      <c r="A297" s="451"/>
      <c r="B297" s="875"/>
      <c r="C297" s="866" t="s">
        <v>192</v>
      </c>
      <c r="D297" s="867"/>
      <c r="E297" s="394">
        <f t="shared" ref="E297:E299" si="106">F297*G297*H297</f>
        <v>0</v>
      </c>
      <c r="F297" s="395"/>
      <c r="G297" s="395"/>
      <c r="H297" s="394">
        <f>H275</f>
        <v>0</v>
      </c>
      <c r="I297" s="396">
        <f t="shared" ref="I297:I300" si="107">L297-E297</f>
        <v>0</v>
      </c>
      <c r="J297" s="397"/>
      <c r="K297" s="398"/>
      <c r="L297" s="394">
        <f t="shared" ref="L297:L300" si="108">M297*N297*O297</f>
        <v>0</v>
      </c>
      <c r="M297" s="399"/>
      <c r="N297" s="399"/>
      <c r="O297" s="394">
        <f>O275</f>
        <v>0</v>
      </c>
      <c r="P297" s="382"/>
    </row>
    <row r="298" spans="1:17" ht="18.600000000000001" customHeight="1" x14ac:dyDescent="0.25">
      <c r="A298" s="451"/>
      <c r="B298" s="875"/>
      <c r="C298" s="866" t="s">
        <v>193</v>
      </c>
      <c r="D298" s="867"/>
      <c r="E298" s="394">
        <f t="shared" si="106"/>
        <v>0</v>
      </c>
      <c r="F298" s="395"/>
      <c r="G298" s="395"/>
      <c r="H298" s="394">
        <f>H275</f>
        <v>0</v>
      </c>
      <c r="I298" s="396">
        <f t="shared" si="107"/>
        <v>0</v>
      </c>
      <c r="J298" s="397"/>
      <c r="K298" s="398"/>
      <c r="L298" s="394">
        <f t="shared" si="108"/>
        <v>0</v>
      </c>
      <c r="M298" s="399"/>
      <c r="N298" s="399"/>
      <c r="O298" s="394">
        <f>O275</f>
        <v>0</v>
      </c>
      <c r="P298" s="382"/>
    </row>
    <row r="299" spans="1:17" ht="18.600000000000001" customHeight="1" x14ac:dyDescent="0.25">
      <c r="A299" s="451"/>
      <c r="B299" s="875"/>
      <c r="C299" s="866" t="s">
        <v>179</v>
      </c>
      <c r="D299" s="867"/>
      <c r="E299" s="394">
        <f t="shared" si="106"/>
        <v>0</v>
      </c>
      <c r="F299" s="395"/>
      <c r="G299" s="395"/>
      <c r="H299" s="394">
        <f>H275</f>
        <v>0</v>
      </c>
      <c r="I299" s="396">
        <f t="shared" si="107"/>
        <v>0</v>
      </c>
      <c r="J299" s="397"/>
      <c r="K299" s="398"/>
      <c r="L299" s="394">
        <f t="shared" si="108"/>
        <v>0</v>
      </c>
      <c r="M299" s="399"/>
      <c r="N299" s="399"/>
      <c r="O299" s="394">
        <f>O275</f>
        <v>0</v>
      </c>
      <c r="P299" s="382"/>
    </row>
    <row r="300" spans="1:17" ht="18.600000000000001" customHeight="1" x14ac:dyDescent="0.25">
      <c r="A300" s="451" t="s">
        <v>173</v>
      </c>
      <c r="B300" s="405" t="s">
        <v>173</v>
      </c>
      <c r="C300" s="866" t="s">
        <v>194</v>
      </c>
      <c r="D300" s="867"/>
      <c r="E300" s="394">
        <f>F300*G300*H300</f>
        <v>0</v>
      </c>
      <c r="F300" s="395"/>
      <c r="G300" s="395"/>
      <c r="H300" s="394">
        <f>H275</f>
        <v>0</v>
      </c>
      <c r="I300" s="396">
        <f t="shared" si="107"/>
        <v>0</v>
      </c>
      <c r="J300" s="397"/>
      <c r="K300" s="398"/>
      <c r="L300" s="394">
        <f t="shared" si="108"/>
        <v>0</v>
      </c>
      <c r="M300" s="399"/>
      <c r="N300" s="399"/>
      <c r="O300" s="394">
        <f>O275</f>
        <v>0</v>
      </c>
      <c r="P300" s="382"/>
    </row>
    <row r="301" spans="1:17" s="415" customFormat="1" ht="18.600000000000001" customHeight="1" x14ac:dyDescent="0.25">
      <c r="B301" s="868" t="s">
        <v>196</v>
      </c>
      <c r="C301" s="869"/>
      <c r="D301" s="870"/>
      <c r="E301" s="408">
        <f>SUM(E275,E276,E281,E282,E286,E287,E291,E292,E295,E296,E300)</f>
        <v>0</v>
      </c>
      <c r="F301" s="401"/>
      <c r="G301" s="409"/>
      <c r="H301" s="410"/>
      <c r="I301" s="411"/>
      <c r="J301" s="412"/>
      <c r="K301" s="413"/>
      <c r="L301" s="408">
        <f>SUM(L275,L276,L281,L282,L286,L287,L291,L292,L295,L296,L300)</f>
        <v>0</v>
      </c>
      <c r="M301" s="401"/>
      <c r="N301" s="409"/>
      <c r="O301" s="410"/>
      <c r="P301" s="414"/>
    </row>
    <row r="302" spans="1:17" ht="16.8" customHeight="1" outlineLevel="1" x14ac:dyDescent="0.25">
      <c r="B302" s="871" t="s">
        <v>264</v>
      </c>
      <c r="C302" s="872" t="s">
        <v>201</v>
      </c>
      <c r="D302" s="873"/>
      <c r="E302" s="416">
        <f t="shared" ref="E302" si="109">F302*G302*H302</f>
        <v>0</v>
      </c>
      <c r="F302" s="417"/>
      <c r="G302" s="417"/>
      <c r="H302" s="394">
        <f>H275</f>
        <v>0</v>
      </c>
      <c r="I302" s="396">
        <f t="shared" ref="I302:I304" si="110">L302-E302</f>
        <v>0</v>
      </c>
      <c r="J302" s="397"/>
      <c r="K302" s="398"/>
      <c r="L302" s="394">
        <f t="shared" ref="L302:L304" si="111">M302*N302*O302</f>
        <v>0</v>
      </c>
      <c r="M302" s="399"/>
      <c r="N302" s="399"/>
      <c r="O302" s="394">
        <f>O275</f>
        <v>0</v>
      </c>
      <c r="P302" s="382"/>
    </row>
    <row r="303" spans="1:17" ht="16.8" customHeight="1" outlineLevel="1" x14ac:dyDescent="0.25">
      <c r="B303" s="871"/>
      <c r="C303" s="872" t="s">
        <v>200</v>
      </c>
      <c r="D303" s="873"/>
      <c r="E303" s="416">
        <f>F303*G303*H303</f>
        <v>0</v>
      </c>
      <c r="F303" s="417">
        <v>5000</v>
      </c>
      <c r="G303" s="417">
        <f>20*2</f>
        <v>40</v>
      </c>
      <c r="H303" s="394">
        <f>H275</f>
        <v>0</v>
      </c>
      <c r="I303" s="396">
        <f t="shared" si="110"/>
        <v>0</v>
      </c>
      <c r="J303" s="397"/>
      <c r="K303" s="398"/>
      <c r="L303" s="394">
        <f t="shared" si="111"/>
        <v>0</v>
      </c>
      <c r="M303" s="399"/>
      <c r="N303" s="399"/>
      <c r="O303" s="394">
        <f>O275</f>
        <v>0</v>
      </c>
      <c r="P303" s="382"/>
    </row>
    <row r="304" spans="1:17" ht="16.8" customHeight="1" outlineLevel="1" x14ac:dyDescent="0.25">
      <c r="B304" s="871"/>
      <c r="C304" s="872" t="s">
        <v>197</v>
      </c>
      <c r="D304" s="873"/>
      <c r="E304" s="416">
        <f t="shared" ref="E304" si="112">F304*G304*H304</f>
        <v>0</v>
      </c>
      <c r="F304" s="417"/>
      <c r="G304" s="417"/>
      <c r="H304" s="394">
        <f>H275</f>
        <v>0</v>
      </c>
      <c r="I304" s="396">
        <f t="shared" si="110"/>
        <v>0</v>
      </c>
      <c r="J304" s="397"/>
      <c r="K304" s="398"/>
      <c r="L304" s="394">
        <f t="shared" si="111"/>
        <v>0</v>
      </c>
      <c r="M304" s="399"/>
      <c r="N304" s="399"/>
      <c r="O304" s="394">
        <f>O275</f>
        <v>0</v>
      </c>
      <c r="P304" s="382"/>
    </row>
    <row r="305" spans="1:20" s="415" customFormat="1" ht="18.600000000000001" customHeight="1" outlineLevel="1" thickBot="1" x14ac:dyDescent="0.3">
      <c r="B305" s="860" t="s">
        <v>265</v>
      </c>
      <c r="C305" s="861"/>
      <c r="D305" s="862"/>
      <c r="E305" s="418">
        <f>SUM(E302:E304)</f>
        <v>0</v>
      </c>
      <c r="F305" s="419"/>
      <c r="G305" s="420"/>
      <c r="H305" s="421"/>
      <c r="I305" s="422"/>
      <c r="J305" s="423"/>
      <c r="K305" s="424"/>
      <c r="L305" s="418">
        <f>SUM(L302:L304)</f>
        <v>0</v>
      </c>
      <c r="M305" s="419"/>
      <c r="N305" s="420"/>
      <c r="O305" s="421"/>
      <c r="P305" s="414"/>
    </row>
    <row r="306" spans="1:20" ht="21" customHeight="1" thickBot="1" x14ac:dyDescent="0.3">
      <c r="B306" s="863" t="s">
        <v>254</v>
      </c>
      <c r="C306" s="864"/>
      <c r="D306" s="865" t="s">
        <v>255</v>
      </c>
      <c r="E306" s="857"/>
      <c r="F306" s="857" t="s">
        <v>257</v>
      </c>
      <c r="G306" s="857"/>
      <c r="H306" s="857" t="s">
        <v>258</v>
      </c>
      <c r="I306" s="857"/>
      <c r="J306" s="857" t="s">
        <v>259</v>
      </c>
      <c r="K306" s="857"/>
      <c r="L306" s="858" t="s">
        <v>260</v>
      </c>
      <c r="M306" s="858"/>
      <c r="N306" s="858" t="s">
        <v>261</v>
      </c>
      <c r="O306" s="859"/>
      <c r="P306" s="382"/>
    </row>
    <row r="307" spans="1:20" outlineLevel="1" x14ac:dyDescent="0.25">
      <c r="B307" s="303" t="s">
        <v>266</v>
      </c>
      <c r="E307" s="425">
        <f>(E301-E300)*0.05</f>
        <v>0</v>
      </c>
      <c r="F307" s="303"/>
      <c r="G307" s="303"/>
      <c r="H307" s="426"/>
      <c r="L307" s="425">
        <f>(L301-L300)*0.05</f>
        <v>0</v>
      </c>
      <c r="P307" s="382"/>
    </row>
    <row r="308" spans="1:20" outlineLevel="1" x14ac:dyDescent="0.25">
      <c r="B308" s="303"/>
      <c r="E308" s="427" t="str">
        <f>IF(E300&lt;=E307,"O.K","Review")</f>
        <v>O.K</v>
      </c>
      <c r="F308" s="303"/>
      <c r="G308" s="303"/>
      <c r="L308" s="427" t="str">
        <f>IF(L300&lt;=L307,"O.K","Review")</f>
        <v>O.K</v>
      </c>
      <c r="P308" s="382"/>
    </row>
    <row r="309" spans="1:20" x14ac:dyDescent="0.25">
      <c r="B309" s="303"/>
      <c r="E309" s="427"/>
      <c r="F309" s="303"/>
      <c r="G309" s="303"/>
      <c r="L309" s="427"/>
      <c r="P309" s="382"/>
    </row>
    <row r="310" spans="1:20" s="428" customFormat="1" ht="25.5" customHeight="1" outlineLevel="1" x14ac:dyDescent="0.25">
      <c r="B310" s="429" t="str">
        <f>정부지원금!$B$29</f>
        <v>성명 :                  (서명)</v>
      </c>
      <c r="C310" s="429"/>
      <c r="E310" s="429" t="str">
        <f>정부지원금!$E$29</f>
        <v>성명 :                  (서명)</v>
      </c>
      <c r="F310" s="430"/>
      <c r="H310" s="429" t="str">
        <f>정부지원금!$G$29</f>
        <v>성명 :                  (서명)</v>
      </c>
      <c r="K310" s="430" t="str">
        <f>정부지원금!$I$29</f>
        <v>성명 :                  (서명)</v>
      </c>
      <c r="N310" s="430" t="str">
        <f>정부지원금!$K$29</f>
        <v>성명 :                  (서명)</v>
      </c>
      <c r="P310" s="382"/>
    </row>
    <row r="311" spans="1:20" s="428" customFormat="1" ht="25.5" customHeight="1" outlineLevel="1" x14ac:dyDescent="0.25">
      <c r="B311" s="429" t="str">
        <f>정부지원금!$B$30</f>
        <v>성명 :                  (서명)</v>
      </c>
      <c r="C311" s="429"/>
      <c r="E311" s="429" t="str">
        <f>정부지원금!$E$30</f>
        <v>성명 :                  (서명)</v>
      </c>
      <c r="F311" s="430"/>
      <c r="H311" s="429" t="str">
        <f>정부지원금!$G$30</f>
        <v>성명 :                  (서명)</v>
      </c>
      <c r="K311" s="430" t="str">
        <f>정부지원금!$I$30</f>
        <v>성명 :                  (서명)</v>
      </c>
      <c r="N311" s="430" t="str">
        <f>정부지원금!$K$30</f>
        <v>성명 :                  (서명)</v>
      </c>
      <c r="P311" s="382"/>
    </row>
    <row r="313" spans="1:20" ht="43.5" customHeight="1" x14ac:dyDescent="0.25">
      <c r="B313" s="372" t="s">
        <v>262</v>
      </c>
      <c r="C313" s="373"/>
      <c r="D313" s="373"/>
      <c r="E313" s="373"/>
      <c r="F313" s="373"/>
      <c r="G313" s="373"/>
      <c r="H313" s="373"/>
      <c r="I313" s="373"/>
      <c r="J313" s="373"/>
      <c r="K313" s="373"/>
      <c r="L313" s="373"/>
      <c r="M313" s="373"/>
      <c r="N313" s="373"/>
      <c r="O313" s="373"/>
      <c r="P313" s="373"/>
      <c r="Q313" s="373"/>
      <c r="R313" s="373"/>
    </row>
    <row r="314" spans="1:20" ht="21.6" customHeight="1" x14ac:dyDescent="0.25">
      <c r="B314" s="942" t="str">
        <f>INDEX('훈련비용 조정내역표'!$C$62:$C$72,MATCH(F316,'훈련비용 조정내역표'!$B$62:$B$72,0),0)</f>
        <v>승인</v>
      </c>
      <c r="C314" s="942"/>
      <c r="D314" s="374"/>
      <c r="E314" s="375"/>
      <c r="F314" s="375"/>
      <c r="G314" s="376"/>
      <c r="H314" s="383" t="s">
        <v>247</v>
      </c>
      <c r="I314" s="378">
        <f>INDEX('훈련비용 조정내역표'!$G$62:$G$72,MATCH(F316,'훈련비용 조정내역표'!$B$62:$B$72,0),0)</f>
        <v>0</v>
      </c>
      <c r="J314" s="383" t="s">
        <v>248</v>
      </c>
      <c r="K314" s="605">
        <f>INT(IFERROR($J319/($B318*$E318*$B321),))</f>
        <v>0</v>
      </c>
      <c r="L314" s="435" t="e">
        <f>K314/$I314</f>
        <v>#DIV/0!</v>
      </c>
      <c r="M314" s="436" t="s">
        <v>249</v>
      </c>
      <c r="N314" s="605">
        <f>INT(IFERROR($N319/($D318*$G318*$D321),))</f>
        <v>0</v>
      </c>
      <c r="O314" s="435" t="e">
        <f>N314/$I314</f>
        <v>#DIV/0!</v>
      </c>
      <c r="P314" s="373"/>
      <c r="Q314" s="373"/>
      <c r="R314" s="373"/>
    </row>
    <row r="315" spans="1:20" ht="21.6" customHeight="1" x14ac:dyDescent="0.25">
      <c r="B315" s="379" t="s">
        <v>229</v>
      </c>
      <c r="C315" s="881" t="s">
        <v>330</v>
      </c>
      <c r="D315" s="881"/>
      <c r="E315" s="881"/>
      <c r="F315" s="377" t="s">
        <v>231</v>
      </c>
      <c r="G315" s="380" t="s">
        <v>233</v>
      </c>
      <c r="H315" s="943" t="s">
        <v>250</v>
      </c>
      <c r="I315" s="944"/>
      <c r="J315" s="944"/>
      <c r="K315" s="944"/>
      <c r="L315" s="944"/>
      <c r="M315" s="944"/>
      <c r="N315" s="944"/>
      <c r="O315" s="945"/>
      <c r="P315" s="373"/>
      <c r="Q315" s="373"/>
      <c r="R315" s="373"/>
    </row>
    <row r="316" spans="1:20" ht="21.6" customHeight="1" thickBot="1" x14ac:dyDescent="0.3">
      <c r="B316" s="636" t="str">
        <f>일반사항!$E$6</f>
        <v>부산</v>
      </c>
      <c r="C316" s="961" t="str">
        <f>"("&amp;일반사항!$E$8&amp;")"</f>
        <v>()</v>
      </c>
      <c r="D316" s="937"/>
      <c r="E316" s="937"/>
      <c r="F316" s="665">
        <f>'훈련비용 조정내역표'!$B$68</f>
        <v>57</v>
      </c>
      <c r="G316" s="381">
        <f>INDEX('훈련비용 조정내역표'!$H$62:$H$72,MATCH(F316,'훈련비용 조정내역표'!$B$62:$B$72,0),0)</f>
        <v>0</v>
      </c>
      <c r="H316" s="937">
        <f>INDEX('훈련비용 조정내역표'!$D$62:$D$72,MATCH(F316,'훈련비용 조정내역표'!$B$62:$B$72,0),0)</f>
        <v>0</v>
      </c>
      <c r="I316" s="937"/>
      <c r="J316" s="937"/>
      <c r="K316" s="937"/>
      <c r="L316" s="434" t="str">
        <f>IF(E318=G318,"◯ 적합","◯ 변경")</f>
        <v>◯ 적합</v>
      </c>
      <c r="M316" s="938">
        <f>INDEX('훈련비용 조정내역표'!$E$62:$E$72,MATCH(F316,'훈련비용 조정내역표'!$B$62:$B$72,0),0)</f>
        <v>0</v>
      </c>
      <c r="N316" s="938"/>
      <c r="O316" s="938"/>
      <c r="P316" s="373"/>
      <c r="Q316" s="373"/>
      <c r="R316" s="373"/>
    </row>
    <row r="317" spans="1:20" ht="21.6" customHeight="1" thickTop="1" x14ac:dyDescent="0.25">
      <c r="B317" s="939" t="s">
        <v>106</v>
      </c>
      <c r="C317" s="939"/>
      <c r="D317" s="939"/>
      <c r="E317" s="939" t="s">
        <v>163</v>
      </c>
      <c r="F317" s="939"/>
      <c r="G317" s="940"/>
      <c r="H317" s="941" t="s">
        <v>243</v>
      </c>
      <c r="I317" s="939"/>
      <c r="J317" s="939"/>
      <c r="K317" s="939"/>
      <c r="L317" s="939" t="s">
        <v>246</v>
      </c>
      <c r="M317" s="939"/>
      <c r="N317" s="939"/>
      <c r="O317" s="939"/>
      <c r="P317" s="373"/>
      <c r="Q317" s="373"/>
      <c r="R317" s="373"/>
      <c r="T317" s="382"/>
    </row>
    <row r="318" spans="1:20" ht="21.6" customHeight="1" x14ac:dyDescent="0.25">
      <c r="B318" s="915">
        <f>INDEX('훈련비용 조정내역표'!$O$62:$O$72,MATCH(F316,'훈련비용 조정내역표'!$B$62:$B$72,0),0)</f>
        <v>0</v>
      </c>
      <c r="C318" s="917" t="str">
        <f>IF(B318=D318,"◯ 적합","◯ 변경")</f>
        <v>◯ 적합</v>
      </c>
      <c r="D318" s="918">
        <f>INDEX('훈련비용 조정내역표'!$Y$62:$Y$72,MATCH(F316,'훈련비용 조정내역표'!$B$62:$B$72,0),0)</f>
        <v>0</v>
      </c>
      <c r="E318" s="915">
        <f>INDEX('훈련비용 조정내역표'!$N$62:$N$72,MATCH(F316,'훈련비용 조정내역표'!$B$62:$B$72,0),0)</f>
        <v>0</v>
      </c>
      <c r="F318" s="917" t="str">
        <f>IF(E318=G318,"◯ 적합","◯ 변경")</f>
        <v>◯ 적합</v>
      </c>
      <c r="G318" s="921">
        <f>INDEX('훈련비용 조정내역표'!$X$62:$X$72,MATCH(F316,'훈련비용 조정내역표'!$B$62:$B$72,0),0)</f>
        <v>0</v>
      </c>
      <c r="H318" s="934" t="s">
        <v>36</v>
      </c>
      <c r="I318" s="926"/>
      <c r="J318" s="935">
        <f>J319+J320+J321+J322</f>
        <v>0</v>
      </c>
      <c r="K318" s="935"/>
      <c r="L318" s="926" t="s">
        <v>36</v>
      </c>
      <c r="M318" s="926"/>
      <c r="N318" s="935">
        <f>N319+N320+N321+N322</f>
        <v>0</v>
      </c>
      <c r="O318" s="935"/>
      <c r="P318" s="373"/>
      <c r="Q318" s="373"/>
      <c r="R318" s="373"/>
      <c r="T318" s="382"/>
    </row>
    <row r="319" spans="1:20" ht="21.6" customHeight="1" x14ac:dyDescent="0.25">
      <c r="A319" s="371" t="str">
        <f>F316&amp;"훈련비금액"</f>
        <v>57훈련비금액</v>
      </c>
      <c r="B319" s="915"/>
      <c r="C319" s="917"/>
      <c r="D319" s="918"/>
      <c r="E319" s="915"/>
      <c r="F319" s="917"/>
      <c r="G319" s="921"/>
      <c r="H319" s="929" t="s">
        <v>263</v>
      </c>
      <c r="I319" s="932"/>
      <c r="J319" s="936">
        <f>E353</f>
        <v>0</v>
      </c>
      <c r="K319" s="936"/>
      <c r="L319" s="932" t="s">
        <v>263</v>
      </c>
      <c r="M319" s="932"/>
      <c r="N319" s="936">
        <f>L353</f>
        <v>0</v>
      </c>
      <c r="O319" s="936"/>
      <c r="P319" s="373"/>
      <c r="Q319" s="373"/>
      <c r="R319" s="373"/>
      <c r="T319" s="382"/>
    </row>
    <row r="320" spans="1:20" ht="21.6" customHeight="1" x14ac:dyDescent="0.25">
      <c r="A320" s="371" t="str">
        <f>F316&amp;"숙식비"</f>
        <v>57숙식비</v>
      </c>
      <c r="B320" s="926" t="s">
        <v>236</v>
      </c>
      <c r="C320" s="926"/>
      <c r="D320" s="926"/>
      <c r="E320" s="926" t="s">
        <v>237</v>
      </c>
      <c r="F320" s="926"/>
      <c r="G320" s="927"/>
      <c r="H320" s="928" t="s">
        <v>342</v>
      </c>
      <c r="I320" s="384" t="s">
        <v>244</v>
      </c>
      <c r="J320" s="923">
        <f>E354</f>
        <v>0</v>
      </c>
      <c r="K320" s="923"/>
      <c r="L320" s="931" t="s">
        <v>342</v>
      </c>
      <c r="M320" s="384" t="s">
        <v>244</v>
      </c>
      <c r="N320" s="914">
        <f>L354</f>
        <v>0</v>
      </c>
      <c r="O320" s="914"/>
      <c r="P320" s="373"/>
      <c r="Q320" s="373"/>
      <c r="R320" s="373"/>
      <c r="T320" s="382"/>
    </row>
    <row r="321" spans="1:20" ht="21.6" customHeight="1" x14ac:dyDescent="0.25">
      <c r="A321" s="371" t="str">
        <f>F316&amp;"식비"</f>
        <v>57식비</v>
      </c>
      <c r="B321" s="915">
        <f>INDEX('훈련비용 조정내역표'!$M$62:$M$72,MATCH(F316,'훈련비용 조정내역표'!$B$62:$B$72,0),0)</f>
        <v>0</v>
      </c>
      <c r="C321" s="917" t="str">
        <f>IF(B321=D321,"◯ 적합","◯ 변경")</f>
        <v>◯ 적합</v>
      </c>
      <c r="D321" s="918">
        <f>INDEX('훈련비용 조정내역표'!$W$62:$W$72,MATCH(F316,'훈련비용 조정내역표'!$B$62:$B$72,0),0)</f>
        <v>0</v>
      </c>
      <c r="E321" s="920">
        <f>INDEX('훈련비용 조정내역표'!$J$62:$J$72,MATCH(F316,'훈련비용 조정내역표'!$B$62:$B$72,0),0)</f>
        <v>0</v>
      </c>
      <c r="F321" s="917" t="str">
        <f>IF(E321=G321,"◯ 적합","◯ 변경")</f>
        <v>◯ 적합</v>
      </c>
      <c r="G321" s="921">
        <f>INDEX('훈련비용 조정내역표'!$K$62:$K$72,MATCH(F316,'훈련비용 조정내역표'!$B$62:$B$72,0),0)</f>
        <v>0</v>
      </c>
      <c r="H321" s="929"/>
      <c r="I321" s="384" t="s">
        <v>199</v>
      </c>
      <c r="J321" s="923">
        <f>E355</f>
        <v>0</v>
      </c>
      <c r="K321" s="923"/>
      <c r="L321" s="932"/>
      <c r="M321" s="384" t="s">
        <v>199</v>
      </c>
      <c r="N321" s="914">
        <f>L355</f>
        <v>0</v>
      </c>
      <c r="O321" s="914"/>
      <c r="P321" s="373"/>
      <c r="Q321" s="373"/>
      <c r="R321" s="373"/>
      <c r="T321" s="382"/>
    </row>
    <row r="322" spans="1:20" ht="21.6" customHeight="1" thickBot="1" x14ac:dyDescent="0.3">
      <c r="A322" s="371" t="str">
        <f>F316&amp;"수당 등"</f>
        <v>57수당 등</v>
      </c>
      <c r="B322" s="916"/>
      <c r="C322" s="917"/>
      <c r="D322" s="919"/>
      <c r="E322" s="916"/>
      <c r="F322" s="917"/>
      <c r="G322" s="922"/>
      <c r="H322" s="930"/>
      <c r="I322" s="385" t="s">
        <v>245</v>
      </c>
      <c r="J322" s="924">
        <f>E356</f>
        <v>0</v>
      </c>
      <c r="K322" s="924"/>
      <c r="L322" s="933"/>
      <c r="M322" s="385" t="s">
        <v>245</v>
      </c>
      <c r="N322" s="925">
        <f>L356</f>
        <v>0</v>
      </c>
      <c r="O322" s="925"/>
      <c r="P322" s="373"/>
      <c r="Q322" s="373"/>
      <c r="R322" s="373"/>
      <c r="T322" s="382"/>
    </row>
    <row r="323" spans="1:20" ht="21.6" customHeight="1" thickTop="1" thickBot="1" x14ac:dyDescent="0.3">
      <c r="B323" s="883" t="s">
        <v>238</v>
      </c>
      <c r="C323" s="883"/>
      <c r="D323" s="386">
        <f>INDEX('훈련비용 조정내역표'!$L$62:$L$72,MATCH(F316,'훈련비용 조정내역표'!$B$62:$B$72,0),0)</f>
        <v>0</v>
      </c>
      <c r="E323" s="883" t="s">
        <v>239</v>
      </c>
      <c r="F323" s="883"/>
      <c r="G323" s="387">
        <f>INDEX('훈련비용 조정내역표'!$V$62:$V$72,MATCH(F316,'훈련비용 조정내역표'!$B$62:$B$72,0),0)</f>
        <v>0</v>
      </c>
      <c r="H323" s="884" t="s">
        <v>240</v>
      </c>
      <c r="I323" s="884"/>
      <c r="J323" s="388" t="s">
        <v>241</v>
      </c>
      <c r="K323" s="389"/>
      <c r="L323" s="388" t="s">
        <v>242</v>
      </c>
      <c r="M323" s="390"/>
      <c r="N323" s="885"/>
      <c r="O323" s="885"/>
      <c r="P323" s="373"/>
      <c r="Q323" s="373"/>
      <c r="R323" s="373"/>
      <c r="T323" s="382"/>
    </row>
    <row r="324" spans="1:20" ht="21.6" customHeight="1" thickTop="1" x14ac:dyDescent="0.25">
      <c r="B324" s="886" t="s">
        <v>174</v>
      </c>
      <c r="C324" s="889" t="s">
        <v>175</v>
      </c>
      <c r="D324" s="890"/>
      <c r="E324" s="895" t="s">
        <v>251</v>
      </c>
      <c r="F324" s="896"/>
      <c r="G324" s="896"/>
      <c r="H324" s="896"/>
      <c r="I324" s="897" t="s">
        <v>252</v>
      </c>
      <c r="J324" s="898"/>
      <c r="K324" s="899"/>
      <c r="L324" s="906" t="s">
        <v>253</v>
      </c>
      <c r="M324" s="907"/>
      <c r="N324" s="907"/>
      <c r="O324" s="908"/>
      <c r="P324" s="382"/>
    </row>
    <row r="325" spans="1:20" ht="21.6" customHeight="1" x14ac:dyDescent="0.25">
      <c r="B325" s="887"/>
      <c r="C325" s="891"/>
      <c r="D325" s="892"/>
      <c r="E325" s="909" t="s">
        <v>176</v>
      </c>
      <c r="F325" s="911" t="s">
        <v>177</v>
      </c>
      <c r="G325" s="912"/>
      <c r="H325" s="913"/>
      <c r="I325" s="900"/>
      <c r="J325" s="901"/>
      <c r="K325" s="902"/>
      <c r="L325" s="909" t="s">
        <v>176</v>
      </c>
      <c r="M325" s="911" t="s">
        <v>177</v>
      </c>
      <c r="N325" s="912"/>
      <c r="O325" s="913"/>
      <c r="P325" s="382"/>
    </row>
    <row r="326" spans="1:20" ht="21.6" customHeight="1" x14ac:dyDescent="0.25">
      <c r="B326" s="888"/>
      <c r="C326" s="893"/>
      <c r="D326" s="894"/>
      <c r="E326" s="910"/>
      <c r="F326" s="392" t="s">
        <v>134</v>
      </c>
      <c r="G326" s="392" t="s">
        <v>195</v>
      </c>
      <c r="H326" s="392" t="s">
        <v>136</v>
      </c>
      <c r="I326" s="903"/>
      <c r="J326" s="904"/>
      <c r="K326" s="905"/>
      <c r="L326" s="910"/>
      <c r="M326" s="392" t="s">
        <v>134</v>
      </c>
      <c r="N326" s="392" t="s">
        <v>195</v>
      </c>
      <c r="O326" s="392" t="s">
        <v>136</v>
      </c>
      <c r="P326" s="382"/>
    </row>
    <row r="327" spans="1:20" ht="18.600000000000001" customHeight="1" x14ac:dyDescent="0.25">
      <c r="A327" s="451" t="s">
        <v>114</v>
      </c>
      <c r="B327" s="393" t="s">
        <v>114</v>
      </c>
      <c r="C327" s="880" t="s">
        <v>180</v>
      </c>
      <c r="D327" s="878"/>
      <c r="E327" s="394">
        <f>F327*G327*H327</f>
        <v>0</v>
      </c>
      <c r="F327" s="395"/>
      <c r="G327" s="395"/>
      <c r="H327" s="394">
        <f>B318</f>
        <v>0</v>
      </c>
      <c r="I327" s="396">
        <f>L327-E327</f>
        <v>0</v>
      </c>
      <c r="J327" s="397"/>
      <c r="K327" s="398"/>
      <c r="L327" s="394">
        <f>M327*N327*O327</f>
        <v>0</v>
      </c>
      <c r="M327" s="399"/>
      <c r="N327" s="399"/>
      <c r="O327" s="394">
        <f>D318</f>
        <v>0</v>
      </c>
      <c r="P327" s="382"/>
    </row>
    <row r="328" spans="1:20" ht="18.600000000000001" customHeight="1" x14ac:dyDescent="0.25">
      <c r="A328" s="451" t="s">
        <v>164</v>
      </c>
      <c r="B328" s="881" t="s">
        <v>164</v>
      </c>
      <c r="C328" s="876" t="s">
        <v>178</v>
      </c>
      <c r="D328" s="877"/>
      <c r="E328" s="400">
        <f>SUM(E329:E332)</f>
        <v>0</v>
      </c>
      <c r="F328" s="401"/>
      <c r="G328" s="402"/>
      <c r="H328" s="402"/>
      <c r="I328" s="396"/>
      <c r="J328" s="403"/>
      <c r="K328" s="404"/>
      <c r="L328" s="400">
        <f>SUM(L329:L332)</f>
        <v>0</v>
      </c>
      <c r="M328" s="401"/>
      <c r="N328" s="402"/>
      <c r="O328" s="402"/>
      <c r="P328" s="382"/>
    </row>
    <row r="329" spans="1:20" ht="18.600000000000001" customHeight="1" x14ac:dyDescent="0.25">
      <c r="A329" s="451"/>
      <c r="B329" s="881"/>
      <c r="C329" s="874" t="s">
        <v>181</v>
      </c>
      <c r="D329" s="882"/>
      <c r="E329" s="394">
        <f t="shared" ref="E329:E332" si="113">F329*G329*H329</f>
        <v>0</v>
      </c>
      <c r="F329" s="395"/>
      <c r="G329" s="395"/>
      <c r="H329" s="394">
        <f>H327</f>
        <v>0</v>
      </c>
      <c r="I329" s="396">
        <f t="shared" ref="I329:I333" si="114">L329-E329</f>
        <v>0</v>
      </c>
      <c r="J329" s="397"/>
      <c r="K329" s="398"/>
      <c r="L329" s="394">
        <f t="shared" ref="L329:L333" si="115">M329*N329*O329</f>
        <v>0</v>
      </c>
      <c r="M329" s="399"/>
      <c r="N329" s="399"/>
      <c r="O329" s="394">
        <f>O327</f>
        <v>0</v>
      </c>
      <c r="P329" s="382"/>
    </row>
    <row r="330" spans="1:20" ht="18.600000000000001" customHeight="1" x14ac:dyDescent="0.25">
      <c r="A330" s="451"/>
      <c r="B330" s="881"/>
      <c r="C330" s="874" t="s">
        <v>181</v>
      </c>
      <c r="D330" s="882"/>
      <c r="E330" s="394">
        <f t="shared" si="113"/>
        <v>0</v>
      </c>
      <c r="F330" s="395"/>
      <c r="G330" s="395"/>
      <c r="H330" s="394">
        <f>H327</f>
        <v>0</v>
      </c>
      <c r="I330" s="396">
        <f t="shared" si="114"/>
        <v>0</v>
      </c>
      <c r="J330" s="397"/>
      <c r="K330" s="398"/>
      <c r="L330" s="394">
        <f t="shared" si="115"/>
        <v>0</v>
      </c>
      <c r="M330" s="399"/>
      <c r="N330" s="399"/>
      <c r="O330" s="394">
        <f>O327</f>
        <v>0</v>
      </c>
      <c r="P330" s="382"/>
    </row>
    <row r="331" spans="1:20" ht="18.600000000000001" customHeight="1" x14ac:dyDescent="0.25">
      <c r="A331" s="451"/>
      <c r="B331" s="881"/>
      <c r="C331" s="874" t="s">
        <v>182</v>
      </c>
      <c r="D331" s="867"/>
      <c r="E331" s="394">
        <f t="shared" si="113"/>
        <v>0</v>
      </c>
      <c r="F331" s="395"/>
      <c r="G331" s="395"/>
      <c r="H331" s="394">
        <f>H327</f>
        <v>0</v>
      </c>
      <c r="I331" s="396">
        <f t="shared" si="114"/>
        <v>0</v>
      </c>
      <c r="J331" s="397"/>
      <c r="K331" s="398"/>
      <c r="L331" s="394">
        <f t="shared" si="115"/>
        <v>0</v>
      </c>
      <c r="M331" s="399"/>
      <c r="N331" s="399"/>
      <c r="O331" s="394">
        <f>O327</f>
        <v>0</v>
      </c>
      <c r="P331" s="382"/>
    </row>
    <row r="332" spans="1:20" ht="18.600000000000001" customHeight="1" x14ac:dyDescent="0.25">
      <c r="A332" s="451"/>
      <c r="B332" s="881"/>
      <c r="C332" s="874" t="s">
        <v>182</v>
      </c>
      <c r="D332" s="867"/>
      <c r="E332" s="394">
        <f t="shared" si="113"/>
        <v>0</v>
      </c>
      <c r="F332" s="395"/>
      <c r="G332" s="395"/>
      <c r="H332" s="394">
        <f>H327</f>
        <v>0</v>
      </c>
      <c r="I332" s="396">
        <f t="shared" si="114"/>
        <v>0</v>
      </c>
      <c r="J332" s="397"/>
      <c r="K332" s="398"/>
      <c r="L332" s="394">
        <f t="shared" si="115"/>
        <v>0</v>
      </c>
      <c r="M332" s="399"/>
      <c r="N332" s="399"/>
      <c r="O332" s="394">
        <f>O327</f>
        <v>0</v>
      </c>
      <c r="P332" s="382"/>
    </row>
    <row r="333" spans="1:20" ht="18.600000000000001" customHeight="1" x14ac:dyDescent="0.25">
      <c r="A333" s="451" t="s">
        <v>165</v>
      </c>
      <c r="B333" s="405" t="s">
        <v>165</v>
      </c>
      <c r="C333" s="874" t="s">
        <v>183</v>
      </c>
      <c r="D333" s="867"/>
      <c r="E333" s="394">
        <f>F333*G333*H333</f>
        <v>0</v>
      </c>
      <c r="F333" s="395"/>
      <c r="G333" s="395"/>
      <c r="H333" s="394">
        <f>H327</f>
        <v>0</v>
      </c>
      <c r="I333" s="396">
        <f t="shared" si="114"/>
        <v>0</v>
      </c>
      <c r="J333" s="397"/>
      <c r="K333" s="398"/>
      <c r="L333" s="394">
        <f t="shared" si="115"/>
        <v>0</v>
      </c>
      <c r="M333" s="399"/>
      <c r="N333" s="399"/>
      <c r="O333" s="394">
        <f>O327</f>
        <v>0</v>
      </c>
      <c r="P333" s="382"/>
    </row>
    <row r="334" spans="1:20" ht="18.600000000000001" customHeight="1" x14ac:dyDescent="0.25">
      <c r="A334" s="451" t="s">
        <v>166</v>
      </c>
      <c r="B334" s="875" t="s">
        <v>166</v>
      </c>
      <c r="C334" s="876" t="s">
        <v>178</v>
      </c>
      <c r="D334" s="877"/>
      <c r="E334" s="400">
        <f>SUM(E335:E337)</f>
        <v>0</v>
      </c>
      <c r="F334" s="401"/>
      <c r="G334" s="402"/>
      <c r="H334" s="402"/>
      <c r="I334" s="406"/>
      <c r="J334" s="403"/>
      <c r="K334" s="404"/>
      <c r="L334" s="400">
        <f>SUM(L335:L337)</f>
        <v>0</v>
      </c>
      <c r="M334" s="401"/>
      <c r="N334" s="402"/>
      <c r="O334" s="402"/>
      <c r="P334" s="382"/>
    </row>
    <row r="335" spans="1:20" ht="18.600000000000001" customHeight="1" x14ac:dyDescent="0.25">
      <c r="A335" s="451"/>
      <c r="B335" s="879"/>
      <c r="C335" s="866" t="s">
        <v>184</v>
      </c>
      <c r="D335" s="867"/>
      <c r="E335" s="394">
        <f>F335*G335*H335</f>
        <v>0</v>
      </c>
      <c r="F335" s="395"/>
      <c r="G335" s="395"/>
      <c r="H335" s="394">
        <f>H327</f>
        <v>0</v>
      </c>
      <c r="I335" s="396">
        <f t="shared" ref="I335:I338" si="116">L335-E335</f>
        <v>0</v>
      </c>
      <c r="J335" s="397"/>
      <c r="K335" s="398"/>
      <c r="L335" s="394">
        <f t="shared" ref="L335:L338" si="117">M335*N335*O335</f>
        <v>0</v>
      </c>
      <c r="M335" s="399"/>
      <c r="N335" s="399"/>
      <c r="O335" s="394">
        <f>O327</f>
        <v>0</v>
      </c>
      <c r="P335" s="382"/>
    </row>
    <row r="336" spans="1:20" ht="18.600000000000001" customHeight="1" x14ac:dyDescent="0.25">
      <c r="A336" s="451"/>
      <c r="B336" s="879"/>
      <c r="C336" s="866" t="s">
        <v>185</v>
      </c>
      <c r="D336" s="867"/>
      <c r="E336" s="394">
        <f t="shared" ref="E336:E337" si="118">F336*G336*H336</f>
        <v>0</v>
      </c>
      <c r="F336" s="395"/>
      <c r="G336" s="395"/>
      <c r="H336" s="394">
        <f>H327</f>
        <v>0</v>
      </c>
      <c r="I336" s="396">
        <f t="shared" si="116"/>
        <v>0</v>
      </c>
      <c r="J336" s="397"/>
      <c r="K336" s="398"/>
      <c r="L336" s="394">
        <f t="shared" si="117"/>
        <v>0</v>
      </c>
      <c r="M336" s="399"/>
      <c r="N336" s="399"/>
      <c r="O336" s="394">
        <f>O327</f>
        <v>0</v>
      </c>
      <c r="P336" s="382"/>
    </row>
    <row r="337" spans="1:17" ht="18.600000000000001" customHeight="1" x14ac:dyDescent="0.25">
      <c r="A337" s="451"/>
      <c r="B337" s="879"/>
      <c r="C337" s="866" t="s">
        <v>179</v>
      </c>
      <c r="D337" s="867"/>
      <c r="E337" s="394">
        <f t="shared" si="118"/>
        <v>0</v>
      </c>
      <c r="F337" s="395"/>
      <c r="G337" s="395"/>
      <c r="H337" s="394">
        <f>H327</f>
        <v>0</v>
      </c>
      <c r="I337" s="396">
        <f t="shared" si="116"/>
        <v>0</v>
      </c>
      <c r="J337" s="397"/>
      <c r="K337" s="398"/>
      <c r="L337" s="394">
        <f t="shared" si="117"/>
        <v>0</v>
      </c>
      <c r="M337" s="399"/>
      <c r="N337" s="399"/>
      <c r="O337" s="394">
        <f>O327</f>
        <v>0</v>
      </c>
      <c r="P337" s="382"/>
    </row>
    <row r="338" spans="1:17" ht="18.600000000000001" customHeight="1" x14ac:dyDescent="0.25">
      <c r="A338" s="451" t="s">
        <v>167</v>
      </c>
      <c r="B338" s="407" t="s">
        <v>167</v>
      </c>
      <c r="C338" s="874" t="s">
        <v>186</v>
      </c>
      <c r="D338" s="867"/>
      <c r="E338" s="394">
        <f>F338*G338*H338</f>
        <v>0</v>
      </c>
      <c r="F338" s="395"/>
      <c r="G338" s="395"/>
      <c r="H338" s="394">
        <f>H327</f>
        <v>0</v>
      </c>
      <c r="I338" s="396">
        <f t="shared" si="116"/>
        <v>0</v>
      </c>
      <c r="J338" s="397"/>
      <c r="K338" s="398"/>
      <c r="L338" s="394">
        <f t="shared" si="117"/>
        <v>0</v>
      </c>
      <c r="M338" s="399"/>
      <c r="N338" s="399"/>
      <c r="O338" s="394">
        <f>O327</f>
        <v>0</v>
      </c>
      <c r="P338" s="382"/>
    </row>
    <row r="339" spans="1:17" ht="18.600000000000001" customHeight="1" x14ac:dyDescent="0.25">
      <c r="A339" s="451" t="s">
        <v>168</v>
      </c>
      <c r="B339" s="875" t="s">
        <v>168</v>
      </c>
      <c r="C339" s="876" t="s">
        <v>178</v>
      </c>
      <c r="D339" s="877"/>
      <c r="E339" s="400">
        <f>SUM(E340:E342)</f>
        <v>0</v>
      </c>
      <c r="F339" s="401"/>
      <c r="G339" s="402"/>
      <c r="H339" s="402"/>
      <c r="I339" s="406"/>
      <c r="J339" s="403"/>
      <c r="K339" s="404"/>
      <c r="L339" s="400">
        <f>SUM(L340:L342)</f>
        <v>0</v>
      </c>
      <c r="M339" s="401"/>
      <c r="N339" s="402"/>
      <c r="O339" s="402"/>
      <c r="P339" s="382"/>
    </row>
    <row r="340" spans="1:17" ht="18.600000000000001" customHeight="1" x14ac:dyDescent="0.25">
      <c r="A340" s="451"/>
      <c r="B340" s="875"/>
      <c r="C340" s="866" t="s">
        <v>187</v>
      </c>
      <c r="D340" s="867"/>
      <c r="E340" s="394">
        <f t="shared" ref="E340:E342" si="119">F340*G340*H340</f>
        <v>0</v>
      </c>
      <c r="F340" s="395"/>
      <c r="G340" s="395"/>
      <c r="H340" s="394">
        <f>H327</f>
        <v>0</v>
      </c>
      <c r="I340" s="396">
        <f t="shared" ref="I340:I343" si="120">L340-E340</f>
        <v>0</v>
      </c>
      <c r="J340" s="397"/>
      <c r="K340" s="398"/>
      <c r="L340" s="394">
        <f t="shared" ref="L340:L343" si="121">M340*N340*O340</f>
        <v>0</v>
      </c>
      <c r="M340" s="399"/>
      <c r="N340" s="399"/>
      <c r="O340" s="394">
        <f>O327</f>
        <v>0</v>
      </c>
      <c r="P340" s="382"/>
    </row>
    <row r="341" spans="1:17" ht="18.600000000000001" customHeight="1" x14ac:dyDescent="0.25">
      <c r="A341" s="451"/>
      <c r="B341" s="875"/>
      <c r="C341" s="866" t="s">
        <v>188</v>
      </c>
      <c r="D341" s="867"/>
      <c r="E341" s="394">
        <f t="shared" si="119"/>
        <v>0</v>
      </c>
      <c r="F341" s="395"/>
      <c r="G341" s="395"/>
      <c r="H341" s="394">
        <f>H327</f>
        <v>0</v>
      </c>
      <c r="I341" s="396">
        <f t="shared" si="120"/>
        <v>0</v>
      </c>
      <c r="J341" s="397"/>
      <c r="K341" s="398"/>
      <c r="L341" s="394">
        <f t="shared" si="121"/>
        <v>0</v>
      </c>
      <c r="M341" s="399"/>
      <c r="N341" s="399"/>
      <c r="O341" s="394">
        <f>O327</f>
        <v>0</v>
      </c>
      <c r="P341" s="382"/>
    </row>
    <row r="342" spans="1:17" ht="18.600000000000001" customHeight="1" x14ac:dyDescent="0.25">
      <c r="A342" s="451"/>
      <c r="B342" s="875"/>
      <c r="C342" s="866" t="s">
        <v>179</v>
      </c>
      <c r="D342" s="867"/>
      <c r="E342" s="394">
        <f t="shared" si="119"/>
        <v>0</v>
      </c>
      <c r="F342" s="395"/>
      <c r="G342" s="395"/>
      <c r="H342" s="394">
        <f>H327</f>
        <v>0</v>
      </c>
      <c r="I342" s="396">
        <f t="shared" si="120"/>
        <v>0</v>
      </c>
      <c r="J342" s="397"/>
      <c r="K342" s="398"/>
      <c r="L342" s="394">
        <f t="shared" si="121"/>
        <v>0</v>
      </c>
      <c r="M342" s="399"/>
      <c r="N342" s="399"/>
      <c r="O342" s="394">
        <f>O327</f>
        <v>0</v>
      </c>
      <c r="P342" s="382"/>
    </row>
    <row r="343" spans="1:17" ht="18.600000000000001" customHeight="1" x14ac:dyDescent="0.25">
      <c r="A343" s="451" t="s">
        <v>169</v>
      </c>
      <c r="B343" s="405" t="s">
        <v>169</v>
      </c>
      <c r="C343" s="874" t="s">
        <v>189</v>
      </c>
      <c r="D343" s="867"/>
      <c r="E343" s="394">
        <f>F343*G343*H343</f>
        <v>0</v>
      </c>
      <c r="F343" s="395"/>
      <c r="G343" s="395"/>
      <c r="H343" s="394">
        <f>H327</f>
        <v>0</v>
      </c>
      <c r="I343" s="396">
        <f t="shared" si="120"/>
        <v>0</v>
      </c>
      <c r="J343" s="397"/>
      <c r="K343" s="398"/>
      <c r="L343" s="394">
        <f t="shared" si="121"/>
        <v>0</v>
      </c>
      <c r="M343" s="399"/>
      <c r="N343" s="399"/>
      <c r="O343" s="394">
        <f>O327</f>
        <v>0</v>
      </c>
      <c r="P343" s="382"/>
    </row>
    <row r="344" spans="1:17" ht="18.600000000000001" customHeight="1" x14ac:dyDescent="0.25">
      <c r="A344" s="451" t="s">
        <v>170</v>
      </c>
      <c r="B344" s="875" t="s">
        <v>170</v>
      </c>
      <c r="C344" s="876" t="s">
        <v>178</v>
      </c>
      <c r="D344" s="877"/>
      <c r="E344" s="400">
        <f>SUM(E345:E346)</f>
        <v>0</v>
      </c>
      <c r="F344" s="401"/>
      <c r="G344" s="402"/>
      <c r="H344" s="402"/>
      <c r="I344" s="406"/>
      <c r="J344" s="403"/>
      <c r="K344" s="404"/>
      <c r="L344" s="400">
        <f>SUM(L345:L346)</f>
        <v>0</v>
      </c>
      <c r="M344" s="401"/>
      <c r="N344" s="402"/>
      <c r="O344" s="402"/>
      <c r="P344" s="382"/>
    </row>
    <row r="345" spans="1:17" ht="18.600000000000001" customHeight="1" x14ac:dyDescent="0.25">
      <c r="A345" s="451"/>
      <c r="B345" s="878"/>
      <c r="C345" s="874" t="s">
        <v>170</v>
      </c>
      <c r="D345" s="867"/>
      <c r="E345" s="394">
        <f t="shared" ref="E345" si="122">F345*G345*H345</f>
        <v>0</v>
      </c>
      <c r="F345" s="395"/>
      <c r="G345" s="395"/>
      <c r="H345" s="394">
        <f>H327</f>
        <v>0</v>
      </c>
      <c r="I345" s="396">
        <f t="shared" ref="I345:I347" si="123">L345-E345</f>
        <v>0</v>
      </c>
      <c r="J345" s="397"/>
      <c r="K345" s="398"/>
      <c r="L345" s="394">
        <f t="shared" ref="L345:L347" si="124">M345*N345*O345</f>
        <v>0</v>
      </c>
      <c r="M345" s="399"/>
      <c r="N345" s="399"/>
      <c r="O345" s="394">
        <f>O327</f>
        <v>0</v>
      </c>
      <c r="P345" s="382"/>
    </row>
    <row r="346" spans="1:17" ht="18.600000000000001" customHeight="1" x14ac:dyDescent="0.25">
      <c r="A346" s="451"/>
      <c r="B346" s="878"/>
      <c r="C346" s="874" t="s">
        <v>190</v>
      </c>
      <c r="D346" s="867"/>
      <c r="E346" s="394">
        <f>F346*G346*H346</f>
        <v>0</v>
      </c>
      <c r="F346" s="395"/>
      <c r="G346" s="395"/>
      <c r="H346" s="394">
        <f>H327</f>
        <v>0</v>
      </c>
      <c r="I346" s="396">
        <f t="shared" si="123"/>
        <v>0</v>
      </c>
      <c r="J346" s="397"/>
      <c r="K346" s="398"/>
      <c r="L346" s="394">
        <f t="shared" si="124"/>
        <v>0</v>
      </c>
      <c r="M346" s="399"/>
      <c r="N346" s="399"/>
      <c r="O346" s="394">
        <f>O327</f>
        <v>0</v>
      </c>
      <c r="P346" s="382"/>
    </row>
    <row r="347" spans="1:17" ht="18.600000000000001" customHeight="1" x14ac:dyDescent="0.25">
      <c r="A347" s="451" t="s">
        <v>171</v>
      </c>
      <c r="B347" s="405" t="s">
        <v>171</v>
      </c>
      <c r="C347" s="874" t="s">
        <v>191</v>
      </c>
      <c r="D347" s="867"/>
      <c r="E347" s="394">
        <f>F347*G347*H347</f>
        <v>0</v>
      </c>
      <c r="F347" s="395"/>
      <c r="G347" s="395"/>
      <c r="H347" s="394">
        <f>H327</f>
        <v>0</v>
      </c>
      <c r="I347" s="396">
        <f t="shared" si="123"/>
        <v>0</v>
      </c>
      <c r="J347" s="397"/>
      <c r="K347" s="398"/>
      <c r="L347" s="394">
        <f t="shared" si="124"/>
        <v>0</v>
      </c>
      <c r="M347" s="399"/>
      <c r="N347" s="399"/>
      <c r="O347" s="394">
        <f>O327</f>
        <v>0</v>
      </c>
      <c r="P347" s="382"/>
      <c r="Q347" s="371" t="s">
        <v>256</v>
      </c>
    </row>
    <row r="348" spans="1:17" ht="18.600000000000001" customHeight="1" x14ac:dyDescent="0.25">
      <c r="A348" s="451" t="s">
        <v>172</v>
      </c>
      <c r="B348" s="875" t="s">
        <v>172</v>
      </c>
      <c r="C348" s="876" t="s">
        <v>178</v>
      </c>
      <c r="D348" s="877"/>
      <c r="E348" s="400">
        <f>SUM(E349:E351)</f>
        <v>0</v>
      </c>
      <c r="F348" s="401"/>
      <c r="G348" s="402"/>
      <c r="H348" s="402"/>
      <c r="I348" s="406"/>
      <c r="J348" s="403"/>
      <c r="K348" s="404"/>
      <c r="L348" s="400">
        <f>SUM(L349:L351)</f>
        <v>0</v>
      </c>
      <c r="M348" s="401"/>
      <c r="N348" s="402"/>
      <c r="O348" s="402"/>
      <c r="P348" s="382"/>
    </row>
    <row r="349" spans="1:17" ht="18.600000000000001" customHeight="1" x14ac:dyDescent="0.25">
      <c r="A349" s="451"/>
      <c r="B349" s="875"/>
      <c r="C349" s="866" t="s">
        <v>192</v>
      </c>
      <c r="D349" s="867"/>
      <c r="E349" s="394">
        <f t="shared" ref="E349:E351" si="125">F349*G349*H349</f>
        <v>0</v>
      </c>
      <c r="F349" s="395"/>
      <c r="G349" s="395"/>
      <c r="H349" s="394">
        <f>H327</f>
        <v>0</v>
      </c>
      <c r="I349" s="396">
        <f t="shared" ref="I349:I352" si="126">L349-E349</f>
        <v>0</v>
      </c>
      <c r="J349" s="397"/>
      <c r="K349" s="398"/>
      <c r="L349" s="394">
        <f t="shared" ref="L349:L352" si="127">M349*N349*O349</f>
        <v>0</v>
      </c>
      <c r="M349" s="399"/>
      <c r="N349" s="399"/>
      <c r="O349" s="394">
        <f>O327</f>
        <v>0</v>
      </c>
      <c r="P349" s="382"/>
    </row>
    <row r="350" spans="1:17" ht="18.600000000000001" customHeight="1" x14ac:dyDescent="0.25">
      <c r="A350" s="451"/>
      <c r="B350" s="875"/>
      <c r="C350" s="866" t="s">
        <v>193</v>
      </c>
      <c r="D350" s="867"/>
      <c r="E350" s="394">
        <f t="shared" si="125"/>
        <v>0</v>
      </c>
      <c r="F350" s="395"/>
      <c r="G350" s="395"/>
      <c r="H350" s="394">
        <f>H327</f>
        <v>0</v>
      </c>
      <c r="I350" s="396">
        <f t="shared" si="126"/>
        <v>0</v>
      </c>
      <c r="J350" s="397"/>
      <c r="K350" s="398"/>
      <c r="L350" s="394">
        <f t="shared" si="127"/>
        <v>0</v>
      </c>
      <c r="M350" s="399"/>
      <c r="N350" s="399"/>
      <c r="O350" s="394">
        <f>O327</f>
        <v>0</v>
      </c>
      <c r="P350" s="382"/>
    </row>
    <row r="351" spans="1:17" ht="18.600000000000001" customHeight="1" x14ac:dyDescent="0.25">
      <c r="A351" s="451"/>
      <c r="B351" s="875"/>
      <c r="C351" s="866" t="s">
        <v>179</v>
      </c>
      <c r="D351" s="867"/>
      <c r="E351" s="394">
        <f t="shared" si="125"/>
        <v>0</v>
      </c>
      <c r="F351" s="395"/>
      <c r="G351" s="395"/>
      <c r="H351" s="394">
        <f>H327</f>
        <v>0</v>
      </c>
      <c r="I351" s="396">
        <f t="shared" si="126"/>
        <v>0</v>
      </c>
      <c r="J351" s="397"/>
      <c r="K351" s="398"/>
      <c r="L351" s="394">
        <f t="shared" si="127"/>
        <v>0</v>
      </c>
      <c r="M351" s="399"/>
      <c r="N351" s="399"/>
      <c r="O351" s="394">
        <f>O327</f>
        <v>0</v>
      </c>
      <c r="P351" s="382"/>
    </row>
    <row r="352" spans="1:17" ht="18.600000000000001" customHeight="1" x14ac:dyDescent="0.25">
      <c r="A352" s="451" t="s">
        <v>173</v>
      </c>
      <c r="B352" s="405" t="s">
        <v>173</v>
      </c>
      <c r="C352" s="866" t="s">
        <v>194</v>
      </c>
      <c r="D352" s="867"/>
      <c r="E352" s="394">
        <f>F352*G352*H352</f>
        <v>0</v>
      </c>
      <c r="F352" s="395"/>
      <c r="G352" s="395"/>
      <c r="H352" s="394">
        <f>H327</f>
        <v>0</v>
      </c>
      <c r="I352" s="396">
        <f t="shared" si="126"/>
        <v>0</v>
      </c>
      <c r="J352" s="397"/>
      <c r="K352" s="398"/>
      <c r="L352" s="394">
        <f t="shared" si="127"/>
        <v>0</v>
      </c>
      <c r="M352" s="399"/>
      <c r="N352" s="399"/>
      <c r="O352" s="394">
        <f>O327</f>
        <v>0</v>
      </c>
      <c r="P352" s="382"/>
    </row>
    <row r="353" spans="2:18" s="415" customFormat="1" ht="18.600000000000001" customHeight="1" x14ac:dyDescent="0.25">
      <c r="B353" s="868" t="s">
        <v>196</v>
      </c>
      <c r="C353" s="869"/>
      <c r="D353" s="870"/>
      <c r="E353" s="408">
        <f>SUM(E327,E328,E333,E334,E338,E339,E343,E344,E347,E348,E352)</f>
        <v>0</v>
      </c>
      <c r="F353" s="401"/>
      <c r="G353" s="409"/>
      <c r="H353" s="410"/>
      <c r="I353" s="411"/>
      <c r="J353" s="412"/>
      <c r="K353" s="413"/>
      <c r="L353" s="408">
        <f>SUM(L327,L328,L333,L334,L338,L339,L343,L344,L347,L348,L352)</f>
        <v>0</v>
      </c>
      <c r="M353" s="401"/>
      <c r="N353" s="409"/>
      <c r="O353" s="410"/>
      <c r="P353" s="414"/>
    </row>
    <row r="354" spans="2:18" ht="16.8" customHeight="1" outlineLevel="1" x14ac:dyDescent="0.25">
      <c r="B354" s="871" t="s">
        <v>264</v>
      </c>
      <c r="C354" s="872" t="s">
        <v>201</v>
      </c>
      <c r="D354" s="873"/>
      <c r="E354" s="416">
        <f t="shared" ref="E354" si="128">F354*G354*H354</f>
        <v>0</v>
      </c>
      <c r="F354" s="417"/>
      <c r="G354" s="417"/>
      <c r="H354" s="394">
        <f>H327</f>
        <v>0</v>
      </c>
      <c r="I354" s="396">
        <f t="shared" ref="I354:I356" si="129">L354-E354</f>
        <v>0</v>
      </c>
      <c r="J354" s="397"/>
      <c r="K354" s="398"/>
      <c r="L354" s="394">
        <f t="shared" ref="L354:L356" si="130">M354*N354*O354</f>
        <v>0</v>
      </c>
      <c r="M354" s="399"/>
      <c r="N354" s="399"/>
      <c r="O354" s="394">
        <f>O327</f>
        <v>0</v>
      </c>
      <c r="P354" s="382"/>
    </row>
    <row r="355" spans="2:18" ht="16.8" customHeight="1" outlineLevel="1" x14ac:dyDescent="0.25">
      <c r="B355" s="871"/>
      <c r="C355" s="872" t="s">
        <v>200</v>
      </c>
      <c r="D355" s="873"/>
      <c r="E355" s="416">
        <f>F355*G355*H355</f>
        <v>0</v>
      </c>
      <c r="F355" s="417">
        <v>5000</v>
      </c>
      <c r="G355" s="417">
        <f>20*2</f>
        <v>40</v>
      </c>
      <c r="H355" s="394">
        <f>H327</f>
        <v>0</v>
      </c>
      <c r="I355" s="396">
        <f t="shared" si="129"/>
        <v>0</v>
      </c>
      <c r="J355" s="397"/>
      <c r="K355" s="398"/>
      <c r="L355" s="394">
        <f t="shared" si="130"/>
        <v>0</v>
      </c>
      <c r="M355" s="399"/>
      <c r="N355" s="399"/>
      <c r="O355" s="394">
        <f>O327</f>
        <v>0</v>
      </c>
      <c r="P355" s="382"/>
    </row>
    <row r="356" spans="2:18" ht="16.8" customHeight="1" outlineLevel="1" x14ac:dyDescent="0.25">
      <c r="B356" s="871"/>
      <c r="C356" s="872" t="s">
        <v>197</v>
      </c>
      <c r="D356" s="873"/>
      <c r="E356" s="416">
        <f t="shared" ref="E356" si="131">F356*G356*H356</f>
        <v>0</v>
      </c>
      <c r="F356" s="417"/>
      <c r="G356" s="417"/>
      <c r="H356" s="394">
        <f>H327</f>
        <v>0</v>
      </c>
      <c r="I356" s="396">
        <f t="shared" si="129"/>
        <v>0</v>
      </c>
      <c r="J356" s="397"/>
      <c r="K356" s="398"/>
      <c r="L356" s="394">
        <f t="shared" si="130"/>
        <v>0</v>
      </c>
      <c r="M356" s="399"/>
      <c r="N356" s="399"/>
      <c r="O356" s="394">
        <f>O327</f>
        <v>0</v>
      </c>
      <c r="P356" s="382"/>
    </row>
    <row r="357" spans="2:18" s="415" customFormat="1" ht="18.600000000000001" customHeight="1" outlineLevel="1" thickBot="1" x14ac:dyDescent="0.3">
      <c r="B357" s="860" t="s">
        <v>265</v>
      </c>
      <c r="C357" s="861"/>
      <c r="D357" s="862"/>
      <c r="E357" s="418">
        <f>SUM(E354:E356)</f>
        <v>0</v>
      </c>
      <c r="F357" s="419"/>
      <c r="G357" s="420"/>
      <c r="H357" s="421"/>
      <c r="I357" s="422"/>
      <c r="J357" s="423"/>
      <c r="K357" s="424"/>
      <c r="L357" s="418">
        <f>SUM(L354:L356)</f>
        <v>0</v>
      </c>
      <c r="M357" s="419"/>
      <c r="N357" s="420"/>
      <c r="O357" s="421"/>
      <c r="P357" s="414"/>
    </row>
    <row r="358" spans="2:18" ht="21" customHeight="1" thickBot="1" x14ac:dyDescent="0.3">
      <c r="B358" s="863" t="s">
        <v>254</v>
      </c>
      <c r="C358" s="864"/>
      <c r="D358" s="865" t="s">
        <v>255</v>
      </c>
      <c r="E358" s="857"/>
      <c r="F358" s="857" t="s">
        <v>257</v>
      </c>
      <c r="G358" s="857"/>
      <c r="H358" s="857" t="s">
        <v>258</v>
      </c>
      <c r="I358" s="857"/>
      <c r="J358" s="857" t="s">
        <v>259</v>
      </c>
      <c r="K358" s="857"/>
      <c r="L358" s="858" t="s">
        <v>260</v>
      </c>
      <c r="M358" s="858"/>
      <c r="N358" s="858" t="s">
        <v>261</v>
      </c>
      <c r="O358" s="859"/>
      <c r="P358" s="382"/>
    </row>
    <row r="359" spans="2:18" outlineLevel="1" x14ac:dyDescent="0.25">
      <c r="B359" s="303" t="s">
        <v>266</v>
      </c>
      <c r="E359" s="425">
        <f>(E353-E352)*0.05</f>
        <v>0</v>
      </c>
      <c r="F359" s="303"/>
      <c r="G359" s="303"/>
      <c r="H359" s="426"/>
      <c r="L359" s="425">
        <f>(L353-L352)*0.05</f>
        <v>0</v>
      </c>
      <c r="P359" s="382"/>
    </row>
    <row r="360" spans="2:18" outlineLevel="1" x14ac:dyDescent="0.25">
      <c r="B360" s="303"/>
      <c r="E360" s="427" t="str">
        <f>IF(E352&lt;=E359,"O.K","Review")</f>
        <v>O.K</v>
      </c>
      <c r="F360" s="303"/>
      <c r="G360" s="303"/>
      <c r="L360" s="427" t="str">
        <f>IF(L352&lt;=L359,"O.K","Review")</f>
        <v>O.K</v>
      </c>
      <c r="P360" s="382"/>
    </row>
    <row r="361" spans="2:18" x14ac:dyDescent="0.25">
      <c r="B361" s="303"/>
      <c r="E361" s="427"/>
      <c r="F361" s="303"/>
      <c r="G361" s="303"/>
      <c r="L361" s="427"/>
      <c r="P361" s="382"/>
    </row>
    <row r="362" spans="2:18" s="428" customFormat="1" ht="25.5" customHeight="1" outlineLevel="1" x14ac:dyDescent="0.25">
      <c r="B362" s="429" t="str">
        <f>정부지원금!$B$29</f>
        <v>성명 :                  (서명)</v>
      </c>
      <c r="C362" s="429"/>
      <c r="E362" s="429" t="str">
        <f>정부지원금!$E$29</f>
        <v>성명 :                  (서명)</v>
      </c>
      <c r="F362" s="430"/>
      <c r="H362" s="429" t="str">
        <f>정부지원금!$G$29</f>
        <v>성명 :                  (서명)</v>
      </c>
      <c r="K362" s="430" t="str">
        <f>정부지원금!$I$29</f>
        <v>성명 :                  (서명)</v>
      </c>
      <c r="N362" s="430" t="str">
        <f>정부지원금!$K$29</f>
        <v>성명 :                  (서명)</v>
      </c>
      <c r="P362" s="382"/>
    </row>
    <row r="363" spans="2:18" s="428" customFormat="1" ht="25.5" customHeight="1" outlineLevel="1" x14ac:dyDescent="0.25">
      <c r="B363" s="429" t="str">
        <f>정부지원금!$B$30</f>
        <v>성명 :                  (서명)</v>
      </c>
      <c r="C363" s="429"/>
      <c r="E363" s="429" t="str">
        <f>정부지원금!$E$30</f>
        <v>성명 :                  (서명)</v>
      </c>
      <c r="F363" s="430"/>
      <c r="H363" s="429" t="str">
        <f>정부지원금!$G$30</f>
        <v>성명 :                  (서명)</v>
      </c>
      <c r="K363" s="430" t="str">
        <f>정부지원금!$I$30</f>
        <v>성명 :                  (서명)</v>
      </c>
      <c r="N363" s="430" t="str">
        <f>정부지원금!$K$30</f>
        <v>성명 :                  (서명)</v>
      </c>
      <c r="P363" s="382"/>
    </row>
    <row r="365" spans="2:18" ht="43.5" customHeight="1" x14ac:dyDescent="0.25">
      <c r="B365" s="372" t="s">
        <v>262</v>
      </c>
      <c r="C365" s="373"/>
      <c r="D365" s="373"/>
      <c r="E365" s="373"/>
      <c r="F365" s="373"/>
      <c r="G365" s="373"/>
      <c r="H365" s="373"/>
      <c r="I365" s="373"/>
      <c r="J365" s="373"/>
      <c r="K365" s="373"/>
      <c r="L365" s="373"/>
      <c r="M365" s="373"/>
      <c r="N365" s="373"/>
      <c r="O365" s="373"/>
      <c r="P365" s="373"/>
      <c r="Q365" s="373"/>
      <c r="R365" s="373"/>
    </row>
    <row r="366" spans="2:18" ht="21.6" customHeight="1" x14ac:dyDescent="0.25">
      <c r="B366" s="942" t="str">
        <f>INDEX('훈련비용 조정내역표'!$C$62:$C$72,MATCH(F368,'훈련비용 조정내역표'!$B$62:$B$72,0),0)</f>
        <v>승인</v>
      </c>
      <c r="C366" s="942"/>
      <c r="D366" s="374"/>
      <c r="E366" s="375"/>
      <c r="F366" s="375"/>
      <c r="G366" s="376"/>
      <c r="H366" s="383" t="s">
        <v>247</v>
      </c>
      <c r="I366" s="378">
        <f>INDEX('훈련비용 조정내역표'!$G$62:$G$72,MATCH(F368,'훈련비용 조정내역표'!$B$62:$B$72,0),0)</f>
        <v>0</v>
      </c>
      <c r="J366" s="383" t="s">
        <v>248</v>
      </c>
      <c r="K366" s="605">
        <f>INT(IFERROR($J371/($B370*$E370*$B373),))</f>
        <v>0</v>
      </c>
      <c r="L366" s="435" t="e">
        <f>K366/$I366</f>
        <v>#DIV/0!</v>
      </c>
      <c r="M366" s="436" t="s">
        <v>249</v>
      </c>
      <c r="N366" s="605">
        <f>INT(IFERROR($N371/($D370*$G370*$D373),))</f>
        <v>0</v>
      </c>
      <c r="O366" s="435" t="e">
        <f>N366/$I366</f>
        <v>#DIV/0!</v>
      </c>
      <c r="P366" s="373"/>
      <c r="Q366" s="373"/>
      <c r="R366" s="373"/>
    </row>
    <row r="367" spans="2:18" ht="21.6" customHeight="1" x14ac:dyDescent="0.25">
      <c r="B367" s="379" t="s">
        <v>229</v>
      </c>
      <c r="C367" s="881" t="s">
        <v>330</v>
      </c>
      <c r="D367" s="881"/>
      <c r="E367" s="881"/>
      <c r="F367" s="377" t="s">
        <v>231</v>
      </c>
      <c r="G367" s="380" t="s">
        <v>233</v>
      </c>
      <c r="H367" s="943" t="s">
        <v>250</v>
      </c>
      <c r="I367" s="944"/>
      <c r="J367" s="944"/>
      <c r="K367" s="944"/>
      <c r="L367" s="944"/>
      <c r="M367" s="944"/>
      <c r="N367" s="944"/>
      <c r="O367" s="945"/>
      <c r="P367" s="373"/>
      <c r="Q367" s="373"/>
      <c r="R367" s="373"/>
    </row>
    <row r="368" spans="2:18" ht="21.6" customHeight="1" thickBot="1" x14ac:dyDescent="0.3">
      <c r="B368" s="636" t="str">
        <f>일반사항!$E$6</f>
        <v>부산</v>
      </c>
      <c r="C368" s="961" t="str">
        <f>"("&amp;일반사항!$E$8&amp;")"</f>
        <v>()</v>
      </c>
      <c r="D368" s="937"/>
      <c r="E368" s="937"/>
      <c r="F368" s="665">
        <f>'훈련비용 조정내역표'!$B$69</f>
        <v>58</v>
      </c>
      <c r="G368" s="381">
        <f>INDEX('훈련비용 조정내역표'!$H$62:$H$72,MATCH(F368,'훈련비용 조정내역표'!$B$62:$B$72,0),0)</f>
        <v>0</v>
      </c>
      <c r="H368" s="937">
        <f>INDEX('훈련비용 조정내역표'!$D$62:$D$72,MATCH(F368,'훈련비용 조정내역표'!$B$62:$B$72,0),0)</f>
        <v>0</v>
      </c>
      <c r="I368" s="937"/>
      <c r="J368" s="937"/>
      <c r="K368" s="937"/>
      <c r="L368" s="434" t="str">
        <f>IF(E370=G370,"◯ 적합","◯ 변경")</f>
        <v>◯ 적합</v>
      </c>
      <c r="M368" s="938">
        <f>INDEX('훈련비용 조정내역표'!$E$62:$E$72,MATCH(F368,'훈련비용 조정내역표'!$B$62:$B$72,0),0)</f>
        <v>0</v>
      </c>
      <c r="N368" s="938"/>
      <c r="O368" s="938"/>
      <c r="P368" s="373"/>
      <c r="Q368" s="373"/>
      <c r="R368" s="373"/>
    </row>
    <row r="369" spans="1:20" ht="21.6" customHeight="1" thickTop="1" x14ac:dyDescent="0.25">
      <c r="B369" s="939" t="s">
        <v>106</v>
      </c>
      <c r="C369" s="939"/>
      <c r="D369" s="939"/>
      <c r="E369" s="939" t="s">
        <v>163</v>
      </c>
      <c r="F369" s="939"/>
      <c r="G369" s="940"/>
      <c r="H369" s="941" t="s">
        <v>243</v>
      </c>
      <c r="I369" s="939"/>
      <c r="J369" s="939"/>
      <c r="K369" s="939"/>
      <c r="L369" s="939" t="s">
        <v>246</v>
      </c>
      <c r="M369" s="939"/>
      <c r="N369" s="939"/>
      <c r="O369" s="939"/>
      <c r="P369" s="373"/>
      <c r="Q369" s="373"/>
      <c r="R369" s="373"/>
      <c r="T369" s="382"/>
    </row>
    <row r="370" spans="1:20" ht="21.6" customHeight="1" x14ac:dyDescent="0.25">
      <c r="B370" s="915">
        <f>INDEX('훈련비용 조정내역표'!$O$62:$O$72,MATCH(F368,'훈련비용 조정내역표'!$B$62:$B$72,0),0)</f>
        <v>0</v>
      </c>
      <c r="C370" s="917" t="str">
        <f>IF(B370=D370,"◯ 적합","◯ 변경")</f>
        <v>◯ 적합</v>
      </c>
      <c r="D370" s="918">
        <f>INDEX('훈련비용 조정내역표'!$Y$62:$Y$72,MATCH(F368,'훈련비용 조정내역표'!$B$62:$B$72,0),0)</f>
        <v>0</v>
      </c>
      <c r="E370" s="915">
        <f>INDEX('훈련비용 조정내역표'!$N$62:$N$72,MATCH(F368,'훈련비용 조정내역표'!$B$62:$B$72,0),0)</f>
        <v>0</v>
      </c>
      <c r="F370" s="917" t="str">
        <f>IF(E370=G370,"◯ 적합","◯ 변경")</f>
        <v>◯ 적합</v>
      </c>
      <c r="G370" s="921">
        <f>INDEX('훈련비용 조정내역표'!$X$62:$X$72,MATCH(F368,'훈련비용 조정내역표'!$B$62:$B$72,0),0)</f>
        <v>0</v>
      </c>
      <c r="H370" s="934" t="s">
        <v>36</v>
      </c>
      <c r="I370" s="926"/>
      <c r="J370" s="935">
        <f>J371+J372+J373+J374</f>
        <v>0</v>
      </c>
      <c r="K370" s="935"/>
      <c r="L370" s="926" t="s">
        <v>36</v>
      </c>
      <c r="M370" s="926"/>
      <c r="N370" s="935">
        <f>N371+N372+N373+N374</f>
        <v>0</v>
      </c>
      <c r="O370" s="935"/>
      <c r="P370" s="373"/>
      <c r="Q370" s="373"/>
      <c r="R370" s="373"/>
      <c r="T370" s="382"/>
    </row>
    <row r="371" spans="1:20" ht="21.6" customHeight="1" x14ac:dyDescent="0.25">
      <c r="A371" s="371" t="str">
        <f>F368&amp;"훈련비금액"</f>
        <v>58훈련비금액</v>
      </c>
      <c r="B371" s="915"/>
      <c r="C371" s="917"/>
      <c r="D371" s="918"/>
      <c r="E371" s="915"/>
      <c r="F371" s="917"/>
      <c r="G371" s="921"/>
      <c r="H371" s="929" t="s">
        <v>263</v>
      </c>
      <c r="I371" s="932"/>
      <c r="J371" s="936">
        <f>E405</f>
        <v>0</v>
      </c>
      <c r="K371" s="936"/>
      <c r="L371" s="932" t="s">
        <v>263</v>
      </c>
      <c r="M371" s="932"/>
      <c r="N371" s="936">
        <f>L405</f>
        <v>0</v>
      </c>
      <c r="O371" s="936"/>
      <c r="P371" s="373"/>
      <c r="Q371" s="373"/>
      <c r="R371" s="373"/>
      <c r="T371" s="382"/>
    </row>
    <row r="372" spans="1:20" ht="21.6" customHeight="1" x14ac:dyDescent="0.25">
      <c r="A372" s="371" t="str">
        <f>F368&amp;"숙식비"</f>
        <v>58숙식비</v>
      </c>
      <c r="B372" s="926" t="s">
        <v>236</v>
      </c>
      <c r="C372" s="926"/>
      <c r="D372" s="926"/>
      <c r="E372" s="926" t="s">
        <v>237</v>
      </c>
      <c r="F372" s="926"/>
      <c r="G372" s="927"/>
      <c r="H372" s="928" t="s">
        <v>342</v>
      </c>
      <c r="I372" s="384" t="s">
        <v>244</v>
      </c>
      <c r="J372" s="923">
        <f>E406</f>
        <v>0</v>
      </c>
      <c r="K372" s="923"/>
      <c r="L372" s="931" t="s">
        <v>342</v>
      </c>
      <c r="M372" s="384" t="s">
        <v>244</v>
      </c>
      <c r="N372" s="914">
        <f>L406</f>
        <v>0</v>
      </c>
      <c r="O372" s="914"/>
      <c r="P372" s="373"/>
      <c r="Q372" s="373"/>
      <c r="R372" s="373"/>
      <c r="T372" s="382"/>
    </row>
    <row r="373" spans="1:20" ht="21.6" customHeight="1" x14ac:dyDescent="0.25">
      <c r="A373" s="371" t="str">
        <f>F368&amp;"식비"</f>
        <v>58식비</v>
      </c>
      <c r="B373" s="915">
        <f>INDEX('훈련비용 조정내역표'!$M$62:$M$72,MATCH(F368,'훈련비용 조정내역표'!$B$62:$B$72,0),0)</f>
        <v>0</v>
      </c>
      <c r="C373" s="917" t="str">
        <f>IF(B373=D373,"◯ 적합","◯ 변경")</f>
        <v>◯ 적합</v>
      </c>
      <c r="D373" s="918">
        <f>INDEX('훈련비용 조정내역표'!$W$62:$W$72,MATCH(F368,'훈련비용 조정내역표'!$B$62:$B$72,0),0)</f>
        <v>0</v>
      </c>
      <c r="E373" s="920">
        <f>INDEX('훈련비용 조정내역표'!$J$62:$J$72,MATCH(F368,'훈련비용 조정내역표'!$B$62:$B$72,0),0)</f>
        <v>0</v>
      </c>
      <c r="F373" s="917" t="str">
        <f>IF(E373=G373,"◯ 적합","◯ 변경")</f>
        <v>◯ 적합</v>
      </c>
      <c r="G373" s="921">
        <f>INDEX('훈련비용 조정내역표'!$K$62:$K$72,MATCH(F368,'훈련비용 조정내역표'!$B$62:$B$72,0),0)</f>
        <v>0</v>
      </c>
      <c r="H373" s="929"/>
      <c r="I373" s="384" t="s">
        <v>199</v>
      </c>
      <c r="J373" s="923">
        <f>E407</f>
        <v>0</v>
      </c>
      <c r="K373" s="923"/>
      <c r="L373" s="932"/>
      <c r="M373" s="384" t="s">
        <v>199</v>
      </c>
      <c r="N373" s="914">
        <f>L407</f>
        <v>0</v>
      </c>
      <c r="O373" s="914"/>
      <c r="P373" s="373"/>
      <c r="Q373" s="373"/>
      <c r="R373" s="373"/>
      <c r="T373" s="382"/>
    </row>
    <row r="374" spans="1:20" ht="21.6" customHeight="1" thickBot="1" x14ac:dyDescent="0.3">
      <c r="A374" s="371" t="str">
        <f>F368&amp;"수당 등"</f>
        <v>58수당 등</v>
      </c>
      <c r="B374" s="916"/>
      <c r="C374" s="917"/>
      <c r="D374" s="919"/>
      <c r="E374" s="916"/>
      <c r="F374" s="917"/>
      <c r="G374" s="922"/>
      <c r="H374" s="930"/>
      <c r="I374" s="385" t="s">
        <v>245</v>
      </c>
      <c r="J374" s="924">
        <f>E408</f>
        <v>0</v>
      </c>
      <c r="K374" s="924"/>
      <c r="L374" s="933"/>
      <c r="M374" s="385" t="s">
        <v>245</v>
      </c>
      <c r="N374" s="925">
        <f>L408</f>
        <v>0</v>
      </c>
      <c r="O374" s="925"/>
      <c r="P374" s="373"/>
      <c r="Q374" s="373"/>
      <c r="R374" s="373"/>
      <c r="T374" s="382"/>
    </row>
    <row r="375" spans="1:20" ht="21.6" customHeight="1" thickTop="1" thickBot="1" x14ac:dyDescent="0.3">
      <c r="B375" s="883" t="s">
        <v>238</v>
      </c>
      <c r="C375" s="883"/>
      <c r="D375" s="386">
        <f>INDEX('훈련비용 조정내역표'!$L$62:$L$72,MATCH(F368,'훈련비용 조정내역표'!$B$62:$B$72,0),0)</f>
        <v>0</v>
      </c>
      <c r="E375" s="883" t="s">
        <v>239</v>
      </c>
      <c r="F375" s="883"/>
      <c r="G375" s="387">
        <f>INDEX('훈련비용 조정내역표'!$V$62:$V$72,MATCH(F368,'훈련비용 조정내역표'!$B$62:$B$72,0),0)</f>
        <v>0</v>
      </c>
      <c r="H375" s="884" t="s">
        <v>240</v>
      </c>
      <c r="I375" s="884"/>
      <c r="J375" s="388" t="s">
        <v>241</v>
      </c>
      <c r="K375" s="389"/>
      <c r="L375" s="388" t="s">
        <v>242</v>
      </c>
      <c r="M375" s="390"/>
      <c r="N375" s="885"/>
      <c r="O375" s="885"/>
      <c r="P375" s="373"/>
      <c r="Q375" s="373"/>
      <c r="R375" s="373"/>
      <c r="T375" s="382"/>
    </row>
    <row r="376" spans="1:20" ht="21.6" customHeight="1" thickTop="1" x14ac:dyDescent="0.25">
      <c r="B376" s="886" t="s">
        <v>174</v>
      </c>
      <c r="C376" s="889" t="s">
        <v>175</v>
      </c>
      <c r="D376" s="890"/>
      <c r="E376" s="895" t="s">
        <v>251</v>
      </c>
      <c r="F376" s="896"/>
      <c r="G376" s="896"/>
      <c r="H376" s="896"/>
      <c r="I376" s="897" t="s">
        <v>252</v>
      </c>
      <c r="J376" s="898"/>
      <c r="K376" s="899"/>
      <c r="L376" s="906" t="s">
        <v>253</v>
      </c>
      <c r="M376" s="907"/>
      <c r="N376" s="907"/>
      <c r="O376" s="908"/>
      <c r="P376" s="382"/>
    </row>
    <row r="377" spans="1:20" ht="21.6" customHeight="1" x14ac:dyDescent="0.25">
      <c r="B377" s="887"/>
      <c r="C377" s="891"/>
      <c r="D377" s="892"/>
      <c r="E377" s="909" t="s">
        <v>176</v>
      </c>
      <c r="F377" s="911" t="s">
        <v>177</v>
      </c>
      <c r="G377" s="912"/>
      <c r="H377" s="913"/>
      <c r="I377" s="900"/>
      <c r="J377" s="901"/>
      <c r="K377" s="902"/>
      <c r="L377" s="909" t="s">
        <v>176</v>
      </c>
      <c r="M377" s="911" t="s">
        <v>177</v>
      </c>
      <c r="N377" s="912"/>
      <c r="O377" s="913"/>
      <c r="P377" s="382"/>
    </row>
    <row r="378" spans="1:20" ht="21.6" customHeight="1" x14ac:dyDescent="0.25">
      <c r="B378" s="888"/>
      <c r="C378" s="893"/>
      <c r="D378" s="894"/>
      <c r="E378" s="910"/>
      <c r="F378" s="392" t="s">
        <v>134</v>
      </c>
      <c r="G378" s="392" t="s">
        <v>195</v>
      </c>
      <c r="H378" s="392" t="s">
        <v>136</v>
      </c>
      <c r="I378" s="903"/>
      <c r="J378" s="904"/>
      <c r="K378" s="905"/>
      <c r="L378" s="910"/>
      <c r="M378" s="392" t="s">
        <v>134</v>
      </c>
      <c r="N378" s="392" t="s">
        <v>195</v>
      </c>
      <c r="O378" s="392" t="s">
        <v>136</v>
      </c>
      <c r="P378" s="382"/>
    </row>
    <row r="379" spans="1:20" ht="18.600000000000001" customHeight="1" x14ac:dyDescent="0.25">
      <c r="A379" s="451" t="s">
        <v>114</v>
      </c>
      <c r="B379" s="393" t="s">
        <v>114</v>
      </c>
      <c r="C379" s="880" t="s">
        <v>180</v>
      </c>
      <c r="D379" s="878"/>
      <c r="E379" s="394">
        <f>F379*G379*H379</f>
        <v>0</v>
      </c>
      <c r="F379" s="395"/>
      <c r="G379" s="395"/>
      <c r="H379" s="394">
        <f>B370</f>
        <v>0</v>
      </c>
      <c r="I379" s="396">
        <f>L379-E379</f>
        <v>0</v>
      </c>
      <c r="J379" s="397"/>
      <c r="K379" s="398"/>
      <c r="L379" s="394">
        <f>M379*N379*O379</f>
        <v>0</v>
      </c>
      <c r="M379" s="399"/>
      <c r="N379" s="399"/>
      <c r="O379" s="394">
        <f>D370</f>
        <v>0</v>
      </c>
      <c r="P379" s="382"/>
    </row>
    <row r="380" spans="1:20" ht="18.600000000000001" customHeight="1" x14ac:dyDescent="0.25">
      <c r="A380" s="451" t="s">
        <v>164</v>
      </c>
      <c r="B380" s="881" t="s">
        <v>164</v>
      </c>
      <c r="C380" s="876" t="s">
        <v>178</v>
      </c>
      <c r="D380" s="877"/>
      <c r="E380" s="400">
        <f>SUM(E381:E384)</f>
        <v>0</v>
      </c>
      <c r="F380" s="401"/>
      <c r="G380" s="402"/>
      <c r="H380" s="402"/>
      <c r="I380" s="396"/>
      <c r="J380" s="403"/>
      <c r="K380" s="404"/>
      <c r="L380" s="400">
        <f>SUM(L381:L384)</f>
        <v>0</v>
      </c>
      <c r="M380" s="401"/>
      <c r="N380" s="402"/>
      <c r="O380" s="402"/>
      <c r="P380" s="382"/>
    </row>
    <row r="381" spans="1:20" ht="18.600000000000001" customHeight="1" x14ac:dyDescent="0.25">
      <c r="A381" s="451"/>
      <c r="B381" s="881"/>
      <c r="C381" s="874" t="s">
        <v>181</v>
      </c>
      <c r="D381" s="882"/>
      <c r="E381" s="394">
        <f t="shared" ref="E381:E384" si="132">F381*G381*H381</f>
        <v>0</v>
      </c>
      <c r="F381" s="395"/>
      <c r="G381" s="395"/>
      <c r="H381" s="394">
        <f>H379</f>
        <v>0</v>
      </c>
      <c r="I381" s="396">
        <f t="shared" ref="I381:I385" si="133">L381-E381</f>
        <v>0</v>
      </c>
      <c r="J381" s="397"/>
      <c r="K381" s="398"/>
      <c r="L381" s="394">
        <f t="shared" ref="L381:L385" si="134">M381*N381*O381</f>
        <v>0</v>
      </c>
      <c r="M381" s="399"/>
      <c r="N381" s="399"/>
      <c r="O381" s="394">
        <f>O379</f>
        <v>0</v>
      </c>
      <c r="P381" s="382"/>
    </row>
    <row r="382" spans="1:20" ht="18.600000000000001" customHeight="1" x14ac:dyDescent="0.25">
      <c r="A382" s="451"/>
      <c r="B382" s="881"/>
      <c r="C382" s="874" t="s">
        <v>181</v>
      </c>
      <c r="D382" s="882"/>
      <c r="E382" s="394">
        <f t="shared" si="132"/>
        <v>0</v>
      </c>
      <c r="F382" s="395"/>
      <c r="G382" s="395"/>
      <c r="H382" s="394">
        <f>H379</f>
        <v>0</v>
      </c>
      <c r="I382" s="396">
        <f t="shared" si="133"/>
        <v>0</v>
      </c>
      <c r="J382" s="397"/>
      <c r="K382" s="398"/>
      <c r="L382" s="394">
        <f t="shared" si="134"/>
        <v>0</v>
      </c>
      <c r="M382" s="399"/>
      <c r="N382" s="399"/>
      <c r="O382" s="394">
        <f>O379</f>
        <v>0</v>
      </c>
      <c r="P382" s="382"/>
    </row>
    <row r="383" spans="1:20" ht="18.600000000000001" customHeight="1" x14ac:dyDescent="0.25">
      <c r="A383" s="451"/>
      <c r="B383" s="881"/>
      <c r="C383" s="874" t="s">
        <v>182</v>
      </c>
      <c r="D383" s="867"/>
      <c r="E383" s="394">
        <f t="shared" si="132"/>
        <v>0</v>
      </c>
      <c r="F383" s="395"/>
      <c r="G383" s="395"/>
      <c r="H383" s="394">
        <f>H379</f>
        <v>0</v>
      </c>
      <c r="I383" s="396">
        <f t="shared" si="133"/>
        <v>0</v>
      </c>
      <c r="J383" s="397"/>
      <c r="K383" s="398"/>
      <c r="L383" s="394">
        <f t="shared" si="134"/>
        <v>0</v>
      </c>
      <c r="M383" s="399"/>
      <c r="N383" s="399"/>
      <c r="O383" s="394">
        <f>O379</f>
        <v>0</v>
      </c>
      <c r="P383" s="382"/>
    </row>
    <row r="384" spans="1:20" ht="18.600000000000001" customHeight="1" x14ac:dyDescent="0.25">
      <c r="A384" s="451"/>
      <c r="B384" s="881"/>
      <c r="C384" s="874" t="s">
        <v>182</v>
      </c>
      <c r="D384" s="867"/>
      <c r="E384" s="394">
        <f t="shared" si="132"/>
        <v>0</v>
      </c>
      <c r="F384" s="395"/>
      <c r="G384" s="395"/>
      <c r="H384" s="394">
        <f>H379</f>
        <v>0</v>
      </c>
      <c r="I384" s="396">
        <f t="shared" si="133"/>
        <v>0</v>
      </c>
      <c r="J384" s="397"/>
      <c r="K384" s="398"/>
      <c r="L384" s="394">
        <f t="shared" si="134"/>
        <v>0</v>
      </c>
      <c r="M384" s="399"/>
      <c r="N384" s="399"/>
      <c r="O384" s="394">
        <f>O379</f>
        <v>0</v>
      </c>
      <c r="P384" s="382"/>
    </row>
    <row r="385" spans="1:17" ht="18.600000000000001" customHeight="1" x14ac:dyDescent="0.25">
      <c r="A385" s="451" t="s">
        <v>165</v>
      </c>
      <c r="B385" s="405" t="s">
        <v>165</v>
      </c>
      <c r="C385" s="874" t="s">
        <v>183</v>
      </c>
      <c r="D385" s="867"/>
      <c r="E385" s="394">
        <f>F385*G385*H385</f>
        <v>0</v>
      </c>
      <c r="F385" s="395"/>
      <c r="G385" s="395"/>
      <c r="H385" s="394">
        <f>H379</f>
        <v>0</v>
      </c>
      <c r="I385" s="396">
        <f t="shared" si="133"/>
        <v>0</v>
      </c>
      <c r="J385" s="397"/>
      <c r="K385" s="398"/>
      <c r="L385" s="394">
        <f t="shared" si="134"/>
        <v>0</v>
      </c>
      <c r="M385" s="399"/>
      <c r="N385" s="399"/>
      <c r="O385" s="394">
        <f>O379</f>
        <v>0</v>
      </c>
      <c r="P385" s="382"/>
    </row>
    <row r="386" spans="1:17" ht="18.600000000000001" customHeight="1" x14ac:dyDescent="0.25">
      <c r="A386" s="451" t="s">
        <v>166</v>
      </c>
      <c r="B386" s="875" t="s">
        <v>166</v>
      </c>
      <c r="C386" s="876" t="s">
        <v>178</v>
      </c>
      <c r="D386" s="877"/>
      <c r="E386" s="400">
        <f>SUM(E387:E389)</f>
        <v>0</v>
      </c>
      <c r="F386" s="401"/>
      <c r="G386" s="402"/>
      <c r="H386" s="402"/>
      <c r="I386" s="406"/>
      <c r="J386" s="403"/>
      <c r="K386" s="404"/>
      <c r="L386" s="400">
        <f>SUM(L387:L389)</f>
        <v>0</v>
      </c>
      <c r="M386" s="401"/>
      <c r="N386" s="402"/>
      <c r="O386" s="402"/>
      <c r="P386" s="382"/>
    </row>
    <row r="387" spans="1:17" ht="18.600000000000001" customHeight="1" x14ac:dyDescent="0.25">
      <c r="A387" s="451"/>
      <c r="B387" s="879"/>
      <c r="C387" s="866" t="s">
        <v>184</v>
      </c>
      <c r="D387" s="867"/>
      <c r="E387" s="394">
        <f>F387*G387*H387</f>
        <v>0</v>
      </c>
      <c r="F387" s="395"/>
      <c r="G387" s="395"/>
      <c r="H387" s="394">
        <f>H379</f>
        <v>0</v>
      </c>
      <c r="I387" s="396">
        <f t="shared" ref="I387:I390" si="135">L387-E387</f>
        <v>0</v>
      </c>
      <c r="J387" s="397"/>
      <c r="K387" s="398"/>
      <c r="L387" s="394">
        <f t="shared" ref="L387:L390" si="136">M387*N387*O387</f>
        <v>0</v>
      </c>
      <c r="M387" s="399"/>
      <c r="N387" s="399"/>
      <c r="O387" s="394">
        <f>O379</f>
        <v>0</v>
      </c>
      <c r="P387" s="382"/>
    </row>
    <row r="388" spans="1:17" ht="18.600000000000001" customHeight="1" x14ac:dyDescent="0.25">
      <c r="A388" s="451"/>
      <c r="B388" s="879"/>
      <c r="C388" s="866" t="s">
        <v>185</v>
      </c>
      <c r="D388" s="867"/>
      <c r="E388" s="394">
        <f t="shared" ref="E388:E389" si="137">F388*G388*H388</f>
        <v>0</v>
      </c>
      <c r="F388" s="395"/>
      <c r="G388" s="395"/>
      <c r="H388" s="394">
        <f>H379</f>
        <v>0</v>
      </c>
      <c r="I388" s="396">
        <f t="shared" si="135"/>
        <v>0</v>
      </c>
      <c r="J388" s="397"/>
      <c r="K388" s="398"/>
      <c r="L388" s="394">
        <f t="shared" si="136"/>
        <v>0</v>
      </c>
      <c r="M388" s="399"/>
      <c r="N388" s="399"/>
      <c r="O388" s="394">
        <f>O379</f>
        <v>0</v>
      </c>
      <c r="P388" s="382"/>
    </row>
    <row r="389" spans="1:17" ht="18.600000000000001" customHeight="1" x14ac:dyDescent="0.25">
      <c r="A389" s="451"/>
      <c r="B389" s="879"/>
      <c r="C389" s="866" t="s">
        <v>179</v>
      </c>
      <c r="D389" s="867"/>
      <c r="E389" s="394">
        <f t="shared" si="137"/>
        <v>0</v>
      </c>
      <c r="F389" s="395"/>
      <c r="G389" s="395"/>
      <c r="H389" s="394">
        <f>H379</f>
        <v>0</v>
      </c>
      <c r="I389" s="396">
        <f t="shared" si="135"/>
        <v>0</v>
      </c>
      <c r="J389" s="397"/>
      <c r="K389" s="398"/>
      <c r="L389" s="394">
        <f t="shared" si="136"/>
        <v>0</v>
      </c>
      <c r="M389" s="399"/>
      <c r="N389" s="399"/>
      <c r="O389" s="394">
        <f>O379</f>
        <v>0</v>
      </c>
      <c r="P389" s="382"/>
    </row>
    <row r="390" spans="1:17" ht="18.600000000000001" customHeight="1" x14ac:dyDescent="0.25">
      <c r="A390" s="451" t="s">
        <v>167</v>
      </c>
      <c r="B390" s="407" t="s">
        <v>167</v>
      </c>
      <c r="C390" s="874" t="s">
        <v>186</v>
      </c>
      <c r="D390" s="867"/>
      <c r="E390" s="394">
        <f>F390*G390*H390</f>
        <v>0</v>
      </c>
      <c r="F390" s="395"/>
      <c r="G390" s="395"/>
      <c r="H390" s="394">
        <f>H379</f>
        <v>0</v>
      </c>
      <c r="I390" s="396">
        <f t="shared" si="135"/>
        <v>0</v>
      </c>
      <c r="J390" s="397"/>
      <c r="K390" s="398"/>
      <c r="L390" s="394">
        <f t="shared" si="136"/>
        <v>0</v>
      </c>
      <c r="M390" s="399"/>
      <c r="N390" s="399"/>
      <c r="O390" s="394">
        <f>O379</f>
        <v>0</v>
      </c>
      <c r="P390" s="382"/>
    </row>
    <row r="391" spans="1:17" ht="18.600000000000001" customHeight="1" x14ac:dyDescent="0.25">
      <c r="A391" s="451" t="s">
        <v>168</v>
      </c>
      <c r="B391" s="875" t="s">
        <v>168</v>
      </c>
      <c r="C391" s="876" t="s">
        <v>178</v>
      </c>
      <c r="D391" s="877"/>
      <c r="E391" s="400">
        <f>SUM(E392:E394)</f>
        <v>0</v>
      </c>
      <c r="F391" s="401"/>
      <c r="G391" s="402"/>
      <c r="H391" s="402"/>
      <c r="I391" s="406"/>
      <c r="J391" s="403"/>
      <c r="K391" s="404"/>
      <c r="L391" s="400">
        <f>SUM(L392:L394)</f>
        <v>0</v>
      </c>
      <c r="M391" s="401"/>
      <c r="N391" s="402"/>
      <c r="O391" s="402"/>
      <c r="P391" s="382"/>
    </row>
    <row r="392" spans="1:17" ht="18.600000000000001" customHeight="1" x14ac:dyDescent="0.25">
      <c r="A392" s="451"/>
      <c r="B392" s="875"/>
      <c r="C392" s="866" t="s">
        <v>187</v>
      </c>
      <c r="D392" s="867"/>
      <c r="E392" s="394">
        <f t="shared" ref="E392:E394" si="138">F392*G392*H392</f>
        <v>0</v>
      </c>
      <c r="F392" s="395"/>
      <c r="G392" s="395"/>
      <c r="H392" s="394">
        <f>H379</f>
        <v>0</v>
      </c>
      <c r="I392" s="396">
        <f t="shared" ref="I392:I395" si="139">L392-E392</f>
        <v>0</v>
      </c>
      <c r="J392" s="397"/>
      <c r="K392" s="398"/>
      <c r="L392" s="394">
        <f t="shared" ref="L392:L395" si="140">M392*N392*O392</f>
        <v>0</v>
      </c>
      <c r="M392" s="399"/>
      <c r="N392" s="399"/>
      <c r="O392" s="394">
        <f>O379</f>
        <v>0</v>
      </c>
      <c r="P392" s="382"/>
    </row>
    <row r="393" spans="1:17" ht="18.600000000000001" customHeight="1" x14ac:dyDescent="0.25">
      <c r="A393" s="451"/>
      <c r="B393" s="875"/>
      <c r="C393" s="866" t="s">
        <v>188</v>
      </c>
      <c r="D393" s="867"/>
      <c r="E393" s="394">
        <f t="shared" si="138"/>
        <v>0</v>
      </c>
      <c r="F393" s="395"/>
      <c r="G393" s="395"/>
      <c r="H393" s="394">
        <f>H379</f>
        <v>0</v>
      </c>
      <c r="I393" s="396">
        <f t="shared" si="139"/>
        <v>0</v>
      </c>
      <c r="J393" s="397"/>
      <c r="K393" s="398"/>
      <c r="L393" s="394">
        <f t="shared" si="140"/>
        <v>0</v>
      </c>
      <c r="M393" s="399"/>
      <c r="N393" s="399"/>
      <c r="O393" s="394">
        <f>O379</f>
        <v>0</v>
      </c>
      <c r="P393" s="382"/>
    </row>
    <row r="394" spans="1:17" ht="18.600000000000001" customHeight="1" x14ac:dyDescent="0.25">
      <c r="A394" s="451"/>
      <c r="B394" s="875"/>
      <c r="C394" s="866" t="s">
        <v>179</v>
      </c>
      <c r="D394" s="867"/>
      <c r="E394" s="394">
        <f t="shared" si="138"/>
        <v>0</v>
      </c>
      <c r="F394" s="395"/>
      <c r="G394" s="395"/>
      <c r="H394" s="394">
        <f>H379</f>
        <v>0</v>
      </c>
      <c r="I394" s="396">
        <f t="shared" si="139"/>
        <v>0</v>
      </c>
      <c r="J394" s="397"/>
      <c r="K394" s="398"/>
      <c r="L394" s="394">
        <f t="shared" si="140"/>
        <v>0</v>
      </c>
      <c r="M394" s="399"/>
      <c r="N394" s="399"/>
      <c r="O394" s="394">
        <f>O379</f>
        <v>0</v>
      </c>
      <c r="P394" s="382"/>
    </row>
    <row r="395" spans="1:17" ht="18.600000000000001" customHeight="1" x14ac:dyDescent="0.25">
      <c r="A395" s="451" t="s">
        <v>169</v>
      </c>
      <c r="B395" s="405" t="s">
        <v>169</v>
      </c>
      <c r="C395" s="874" t="s">
        <v>189</v>
      </c>
      <c r="D395" s="867"/>
      <c r="E395" s="394">
        <f>F395*G395*H395</f>
        <v>0</v>
      </c>
      <c r="F395" s="395"/>
      <c r="G395" s="395"/>
      <c r="H395" s="394">
        <f>H379</f>
        <v>0</v>
      </c>
      <c r="I395" s="396">
        <f t="shared" si="139"/>
        <v>0</v>
      </c>
      <c r="J395" s="397"/>
      <c r="K395" s="398"/>
      <c r="L395" s="394">
        <f t="shared" si="140"/>
        <v>0</v>
      </c>
      <c r="M395" s="399"/>
      <c r="N395" s="399"/>
      <c r="O395" s="394">
        <f>O379</f>
        <v>0</v>
      </c>
      <c r="P395" s="382"/>
    </row>
    <row r="396" spans="1:17" ht="18.600000000000001" customHeight="1" x14ac:dyDescent="0.25">
      <c r="A396" s="451" t="s">
        <v>170</v>
      </c>
      <c r="B396" s="875" t="s">
        <v>170</v>
      </c>
      <c r="C396" s="876" t="s">
        <v>178</v>
      </c>
      <c r="D396" s="877"/>
      <c r="E396" s="400">
        <f>SUM(E397:E398)</f>
        <v>0</v>
      </c>
      <c r="F396" s="401"/>
      <c r="G396" s="402"/>
      <c r="H396" s="402"/>
      <c r="I396" s="406"/>
      <c r="J396" s="403"/>
      <c r="K396" s="404"/>
      <c r="L396" s="400">
        <f>SUM(L397:L398)</f>
        <v>0</v>
      </c>
      <c r="M396" s="401"/>
      <c r="N396" s="402"/>
      <c r="O396" s="402"/>
      <c r="P396" s="382"/>
    </row>
    <row r="397" spans="1:17" ht="18.600000000000001" customHeight="1" x14ac:dyDescent="0.25">
      <c r="A397" s="451"/>
      <c r="B397" s="878"/>
      <c r="C397" s="874" t="s">
        <v>170</v>
      </c>
      <c r="D397" s="867"/>
      <c r="E397" s="394">
        <f t="shared" ref="E397" si="141">F397*G397*H397</f>
        <v>0</v>
      </c>
      <c r="F397" s="395"/>
      <c r="G397" s="395"/>
      <c r="H397" s="394">
        <f>H379</f>
        <v>0</v>
      </c>
      <c r="I397" s="396">
        <f t="shared" ref="I397:I399" si="142">L397-E397</f>
        <v>0</v>
      </c>
      <c r="J397" s="397"/>
      <c r="K397" s="398"/>
      <c r="L397" s="394">
        <f t="shared" ref="L397:L399" si="143">M397*N397*O397</f>
        <v>0</v>
      </c>
      <c r="M397" s="399"/>
      <c r="N397" s="399"/>
      <c r="O397" s="394">
        <f>O379</f>
        <v>0</v>
      </c>
      <c r="P397" s="382"/>
    </row>
    <row r="398" spans="1:17" ht="18.600000000000001" customHeight="1" x14ac:dyDescent="0.25">
      <c r="A398" s="451"/>
      <c r="B398" s="878"/>
      <c r="C398" s="874" t="s">
        <v>190</v>
      </c>
      <c r="D398" s="867"/>
      <c r="E398" s="394">
        <f>F398*G398*H398</f>
        <v>0</v>
      </c>
      <c r="F398" s="395"/>
      <c r="G398" s="395"/>
      <c r="H398" s="394">
        <f>H379</f>
        <v>0</v>
      </c>
      <c r="I398" s="396">
        <f t="shared" si="142"/>
        <v>0</v>
      </c>
      <c r="J398" s="397"/>
      <c r="K398" s="398"/>
      <c r="L398" s="394">
        <f t="shared" si="143"/>
        <v>0</v>
      </c>
      <c r="M398" s="399"/>
      <c r="N398" s="399"/>
      <c r="O398" s="394">
        <f>O379</f>
        <v>0</v>
      </c>
      <c r="P398" s="382"/>
    </row>
    <row r="399" spans="1:17" ht="18.600000000000001" customHeight="1" x14ac:dyDescent="0.25">
      <c r="A399" s="451" t="s">
        <v>171</v>
      </c>
      <c r="B399" s="405" t="s">
        <v>171</v>
      </c>
      <c r="C399" s="874" t="s">
        <v>191</v>
      </c>
      <c r="D399" s="867"/>
      <c r="E399" s="394">
        <f>F399*G399*H399</f>
        <v>0</v>
      </c>
      <c r="F399" s="395"/>
      <c r="G399" s="395"/>
      <c r="H399" s="394">
        <f>H379</f>
        <v>0</v>
      </c>
      <c r="I399" s="396">
        <f t="shared" si="142"/>
        <v>0</v>
      </c>
      <c r="J399" s="397"/>
      <c r="K399" s="398"/>
      <c r="L399" s="394">
        <f t="shared" si="143"/>
        <v>0</v>
      </c>
      <c r="M399" s="399"/>
      <c r="N399" s="399"/>
      <c r="O399" s="394">
        <f>O379</f>
        <v>0</v>
      </c>
      <c r="P399" s="382"/>
      <c r="Q399" s="371" t="s">
        <v>256</v>
      </c>
    </row>
    <row r="400" spans="1:17" ht="18.600000000000001" customHeight="1" x14ac:dyDescent="0.25">
      <c r="A400" s="451" t="s">
        <v>172</v>
      </c>
      <c r="B400" s="875" t="s">
        <v>172</v>
      </c>
      <c r="C400" s="876" t="s">
        <v>178</v>
      </c>
      <c r="D400" s="877"/>
      <c r="E400" s="400">
        <f>SUM(E401:E403)</f>
        <v>0</v>
      </c>
      <c r="F400" s="401"/>
      <c r="G400" s="402"/>
      <c r="H400" s="402"/>
      <c r="I400" s="406"/>
      <c r="J400" s="403"/>
      <c r="K400" s="404"/>
      <c r="L400" s="400">
        <f>SUM(L401:L403)</f>
        <v>0</v>
      </c>
      <c r="M400" s="401"/>
      <c r="N400" s="402"/>
      <c r="O400" s="402"/>
      <c r="P400" s="382"/>
    </row>
    <row r="401" spans="1:16" ht="18.600000000000001" customHeight="1" x14ac:dyDescent="0.25">
      <c r="A401" s="451"/>
      <c r="B401" s="875"/>
      <c r="C401" s="866" t="s">
        <v>192</v>
      </c>
      <c r="D401" s="867"/>
      <c r="E401" s="394">
        <f t="shared" ref="E401:E403" si="144">F401*G401*H401</f>
        <v>0</v>
      </c>
      <c r="F401" s="395"/>
      <c r="G401" s="395"/>
      <c r="H401" s="394">
        <f>H379</f>
        <v>0</v>
      </c>
      <c r="I401" s="396">
        <f t="shared" ref="I401:I404" si="145">L401-E401</f>
        <v>0</v>
      </c>
      <c r="J401" s="397"/>
      <c r="K401" s="398"/>
      <c r="L401" s="394">
        <f t="shared" ref="L401:L404" si="146">M401*N401*O401</f>
        <v>0</v>
      </c>
      <c r="M401" s="399"/>
      <c r="N401" s="399"/>
      <c r="O401" s="394">
        <f>O379</f>
        <v>0</v>
      </c>
      <c r="P401" s="382"/>
    </row>
    <row r="402" spans="1:16" ht="18.600000000000001" customHeight="1" x14ac:dyDescent="0.25">
      <c r="A402" s="451"/>
      <c r="B402" s="875"/>
      <c r="C402" s="866" t="s">
        <v>193</v>
      </c>
      <c r="D402" s="867"/>
      <c r="E402" s="394">
        <f t="shared" si="144"/>
        <v>0</v>
      </c>
      <c r="F402" s="395"/>
      <c r="G402" s="395"/>
      <c r="H402" s="394">
        <f>H379</f>
        <v>0</v>
      </c>
      <c r="I402" s="396">
        <f t="shared" si="145"/>
        <v>0</v>
      </c>
      <c r="J402" s="397"/>
      <c r="K402" s="398"/>
      <c r="L402" s="394">
        <f t="shared" si="146"/>
        <v>0</v>
      </c>
      <c r="M402" s="399"/>
      <c r="N402" s="399"/>
      <c r="O402" s="394">
        <f>O379</f>
        <v>0</v>
      </c>
      <c r="P402" s="382"/>
    </row>
    <row r="403" spans="1:16" ht="18.600000000000001" customHeight="1" x14ac:dyDescent="0.25">
      <c r="A403" s="451"/>
      <c r="B403" s="875"/>
      <c r="C403" s="866" t="s">
        <v>179</v>
      </c>
      <c r="D403" s="867"/>
      <c r="E403" s="394">
        <f t="shared" si="144"/>
        <v>0</v>
      </c>
      <c r="F403" s="395"/>
      <c r="G403" s="395"/>
      <c r="H403" s="394">
        <f>H379</f>
        <v>0</v>
      </c>
      <c r="I403" s="396">
        <f t="shared" si="145"/>
        <v>0</v>
      </c>
      <c r="J403" s="397"/>
      <c r="K403" s="398"/>
      <c r="L403" s="394">
        <f t="shared" si="146"/>
        <v>0</v>
      </c>
      <c r="M403" s="399"/>
      <c r="N403" s="399"/>
      <c r="O403" s="394">
        <f>O379</f>
        <v>0</v>
      </c>
      <c r="P403" s="382"/>
    </row>
    <row r="404" spans="1:16" ht="18.600000000000001" customHeight="1" x14ac:dyDescent="0.25">
      <c r="A404" s="451" t="s">
        <v>173</v>
      </c>
      <c r="B404" s="405" t="s">
        <v>173</v>
      </c>
      <c r="C404" s="866" t="s">
        <v>194</v>
      </c>
      <c r="D404" s="867"/>
      <c r="E404" s="394">
        <f>F404*G404*H404</f>
        <v>0</v>
      </c>
      <c r="F404" s="395"/>
      <c r="G404" s="395"/>
      <c r="H404" s="394">
        <f>H379</f>
        <v>0</v>
      </c>
      <c r="I404" s="396">
        <f t="shared" si="145"/>
        <v>0</v>
      </c>
      <c r="J404" s="397"/>
      <c r="K404" s="398"/>
      <c r="L404" s="394">
        <f t="shared" si="146"/>
        <v>0</v>
      </c>
      <c r="M404" s="399"/>
      <c r="N404" s="399"/>
      <c r="O404" s="394">
        <f>O379</f>
        <v>0</v>
      </c>
      <c r="P404" s="382"/>
    </row>
    <row r="405" spans="1:16" s="415" customFormat="1" ht="18.600000000000001" customHeight="1" x14ac:dyDescent="0.25">
      <c r="B405" s="868" t="s">
        <v>196</v>
      </c>
      <c r="C405" s="869"/>
      <c r="D405" s="870"/>
      <c r="E405" s="408">
        <f>SUM(E379,E380,E385,E386,E390,E391,E395,E396,E399,E400,E404)</f>
        <v>0</v>
      </c>
      <c r="F405" s="401"/>
      <c r="G405" s="409"/>
      <c r="H405" s="410"/>
      <c r="I405" s="411"/>
      <c r="J405" s="412"/>
      <c r="K405" s="413"/>
      <c r="L405" s="408">
        <f>SUM(L379,L380,L385,L386,L390,L391,L395,L396,L399,L400,L404)</f>
        <v>0</v>
      </c>
      <c r="M405" s="401"/>
      <c r="N405" s="409"/>
      <c r="O405" s="410"/>
      <c r="P405" s="414"/>
    </row>
    <row r="406" spans="1:16" ht="16.8" customHeight="1" outlineLevel="1" x14ac:dyDescent="0.25">
      <c r="B406" s="871" t="s">
        <v>264</v>
      </c>
      <c r="C406" s="872" t="s">
        <v>201</v>
      </c>
      <c r="D406" s="873"/>
      <c r="E406" s="416">
        <f t="shared" ref="E406" si="147">F406*G406*H406</f>
        <v>0</v>
      </c>
      <c r="F406" s="417"/>
      <c r="G406" s="417"/>
      <c r="H406" s="394">
        <f>H379</f>
        <v>0</v>
      </c>
      <c r="I406" s="396">
        <f t="shared" ref="I406:I408" si="148">L406-E406</f>
        <v>0</v>
      </c>
      <c r="J406" s="397"/>
      <c r="K406" s="398"/>
      <c r="L406" s="394">
        <f t="shared" ref="L406:L408" si="149">M406*N406*O406</f>
        <v>0</v>
      </c>
      <c r="M406" s="399"/>
      <c r="N406" s="399"/>
      <c r="O406" s="394">
        <f>O379</f>
        <v>0</v>
      </c>
      <c r="P406" s="382"/>
    </row>
    <row r="407" spans="1:16" ht="16.8" customHeight="1" outlineLevel="1" x14ac:dyDescent="0.25">
      <c r="B407" s="871"/>
      <c r="C407" s="872" t="s">
        <v>200</v>
      </c>
      <c r="D407" s="873"/>
      <c r="E407" s="416">
        <f>F407*G407*H407</f>
        <v>0</v>
      </c>
      <c r="F407" s="417">
        <v>5000</v>
      </c>
      <c r="G407" s="417">
        <f>20*2</f>
        <v>40</v>
      </c>
      <c r="H407" s="394">
        <f>H379</f>
        <v>0</v>
      </c>
      <c r="I407" s="396">
        <f t="shared" si="148"/>
        <v>0</v>
      </c>
      <c r="J407" s="397"/>
      <c r="K407" s="398"/>
      <c r="L407" s="394">
        <f t="shared" si="149"/>
        <v>0</v>
      </c>
      <c r="M407" s="399"/>
      <c r="N407" s="399"/>
      <c r="O407" s="394">
        <f>O379</f>
        <v>0</v>
      </c>
      <c r="P407" s="382"/>
    </row>
    <row r="408" spans="1:16" ht="16.8" customHeight="1" outlineLevel="1" x14ac:dyDescent="0.25">
      <c r="B408" s="871"/>
      <c r="C408" s="872" t="s">
        <v>197</v>
      </c>
      <c r="D408" s="873"/>
      <c r="E408" s="416">
        <f t="shared" ref="E408" si="150">F408*G408*H408</f>
        <v>0</v>
      </c>
      <c r="F408" s="417"/>
      <c r="G408" s="417"/>
      <c r="H408" s="394">
        <f>H379</f>
        <v>0</v>
      </c>
      <c r="I408" s="396">
        <f t="shared" si="148"/>
        <v>0</v>
      </c>
      <c r="J408" s="397"/>
      <c r="K408" s="398"/>
      <c r="L408" s="394">
        <f t="shared" si="149"/>
        <v>0</v>
      </c>
      <c r="M408" s="399"/>
      <c r="N408" s="399"/>
      <c r="O408" s="394">
        <f>O379</f>
        <v>0</v>
      </c>
      <c r="P408" s="382"/>
    </row>
    <row r="409" spans="1:16" s="415" customFormat="1" ht="18.600000000000001" customHeight="1" outlineLevel="1" thickBot="1" x14ac:dyDescent="0.3">
      <c r="B409" s="860" t="s">
        <v>265</v>
      </c>
      <c r="C409" s="861"/>
      <c r="D409" s="862"/>
      <c r="E409" s="418">
        <f>SUM(E406:E408)</f>
        <v>0</v>
      </c>
      <c r="F409" s="419"/>
      <c r="G409" s="420"/>
      <c r="H409" s="421"/>
      <c r="I409" s="422"/>
      <c r="J409" s="423"/>
      <c r="K409" s="424"/>
      <c r="L409" s="418">
        <f>SUM(L406:L408)</f>
        <v>0</v>
      </c>
      <c r="M409" s="419"/>
      <c r="N409" s="420"/>
      <c r="O409" s="421"/>
      <c r="P409" s="414"/>
    </row>
    <row r="410" spans="1:16" ht="21" customHeight="1" thickBot="1" x14ac:dyDescent="0.3">
      <c r="B410" s="863" t="s">
        <v>254</v>
      </c>
      <c r="C410" s="864"/>
      <c r="D410" s="865" t="s">
        <v>255</v>
      </c>
      <c r="E410" s="857"/>
      <c r="F410" s="857" t="s">
        <v>257</v>
      </c>
      <c r="G410" s="857"/>
      <c r="H410" s="857" t="s">
        <v>258</v>
      </c>
      <c r="I410" s="857"/>
      <c r="J410" s="857" t="s">
        <v>259</v>
      </c>
      <c r="K410" s="857"/>
      <c r="L410" s="858" t="s">
        <v>260</v>
      </c>
      <c r="M410" s="858"/>
      <c r="N410" s="858" t="s">
        <v>261</v>
      </c>
      <c r="O410" s="859"/>
      <c r="P410" s="382"/>
    </row>
    <row r="411" spans="1:16" outlineLevel="1" x14ac:dyDescent="0.25">
      <c r="B411" s="303" t="s">
        <v>266</v>
      </c>
      <c r="E411" s="425">
        <f>(E405-E404)*0.05</f>
        <v>0</v>
      </c>
      <c r="F411" s="303"/>
      <c r="G411" s="303"/>
      <c r="H411" s="426"/>
      <c r="L411" s="425">
        <f>(L405-L404)*0.05</f>
        <v>0</v>
      </c>
      <c r="P411" s="382"/>
    </row>
    <row r="412" spans="1:16" outlineLevel="1" x14ac:dyDescent="0.25">
      <c r="B412" s="303"/>
      <c r="E412" s="427" t="str">
        <f>IF(E404&lt;=E411,"O.K","Review")</f>
        <v>O.K</v>
      </c>
      <c r="F412" s="303"/>
      <c r="G412" s="303"/>
      <c r="L412" s="427" t="str">
        <f>IF(L404&lt;=L411,"O.K","Review")</f>
        <v>O.K</v>
      </c>
      <c r="P412" s="382"/>
    </row>
    <row r="413" spans="1:16" x14ac:dyDescent="0.25">
      <c r="B413" s="303"/>
      <c r="E413" s="427"/>
      <c r="F413" s="303"/>
      <c r="G413" s="303"/>
      <c r="L413" s="427"/>
      <c r="P413" s="382"/>
    </row>
    <row r="414" spans="1:16" s="428" customFormat="1" ht="25.5" customHeight="1" outlineLevel="1" x14ac:dyDescent="0.25">
      <c r="B414" s="429" t="str">
        <f>정부지원금!$B$29</f>
        <v>성명 :                  (서명)</v>
      </c>
      <c r="C414" s="429"/>
      <c r="E414" s="429" t="str">
        <f>정부지원금!$E$29</f>
        <v>성명 :                  (서명)</v>
      </c>
      <c r="F414" s="430"/>
      <c r="H414" s="429" t="str">
        <f>정부지원금!$G$29</f>
        <v>성명 :                  (서명)</v>
      </c>
      <c r="K414" s="430" t="str">
        <f>정부지원금!$I$29</f>
        <v>성명 :                  (서명)</v>
      </c>
      <c r="N414" s="430" t="str">
        <f>정부지원금!$K$29</f>
        <v>성명 :                  (서명)</v>
      </c>
      <c r="P414" s="382"/>
    </row>
    <row r="415" spans="1:16" s="428" customFormat="1" ht="25.5" customHeight="1" outlineLevel="1" x14ac:dyDescent="0.25">
      <c r="B415" s="429" t="str">
        <f>정부지원금!$B$30</f>
        <v>성명 :                  (서명)</v>
      </c>
      <c r="C415" s="429"/>
      <c r="E415" s="429" t="str">
        <f>정부지원금!$E$30</f>
        <v>성명 :                  (서명)</v>
      </c>
      <c r="F415" s="430"/>
      <c r="H415" s="429" t="str">
        <f>정부지원금!$G$30</f>
        <v>성명 :                  (서명)</v>
      </c>
      <c r="K415" s="430" t="str">
        <f>정부지원금!$I$30</f>
        <v>성명 :                  (서명)</v>
      </c>
      <c r="N415" s="430" t="str">
        <f>정부지원금!$K$30</f>
        <v>성명 :                  (서명)</v>
      </c>
      <c r="P415" s="382"/>
    </row>
    <row r="417" spans="1:20" ht="43.5" customHeight="1" x14ac:dyDescent="0.25">
      <c r="B417" s="372" t="s">
        <v>262</v>
      </c>
      <c r="C417" s="373"/>
      <c r="D417" s="373"/>
      <c r="E417" s="373"/>
      <c r="F417" s="373"/>
      <c r="G417" s="373"/>
      <c r="H417" s="373"/>
      <c r="I417" s="373"/>
      <c r="J417" s="373"/>
      <c r="K417" s="373"/>
      <c r="L417" s="373"/>
      <c r="M417" s="373"/>
      <c r="N417" s="373"/>
      <c r="O417" s="373"/>
      <c r="P417" s="373"/>
      <c r="Q417" s="373"/>
      <c r="R417" s="373"/>
    </row>
    <row r="418" spans="1:20" ht="21.6" customHeight="1" x14ac:dyDescent="0.25">
      <c r="B418" s="942" t="str">
        <f>INDEX('훈련비용 조정내역표'!$C$62:$C$72,MATCH(F420,'훈련비용 조정내역표'!$B$62:$B$72,0),0)</f>
        <v>승인</v>
      </c>
      <c r="C418" s="942"/>
      <c r="D418" s="374"/>
      <c r="E418" s="375"/>
      <c r="F418" s="375"/>
      <c r="G418" s="376"/>
      <c r="H418" s="383" t="s">
        <v>247</v>
      </c>
      <c r="I418" s="378">
        <f>INDEX('훈련비용 조정내역표'!$G$62:$G$72,MATCH(F420,'훈련비용 조정내역표'!$B$62:$B$72,0),0)</f>
        <v>0</v>
      </c>
      <c r="J418" s="383" t="s">
        <v>248</v>
      </c>
      <c r="K418" s="605">
        <f>INT(IFERROR($J423/($B422*$E422*$B425),))</f>
        <v>0</v>
      </c>
      <c r="L418" s="435" t="e">
        <f>K418/$I418</f>
        <v>#DIV/0!</v>
      </c>
      <c r="M418" s="436" t="s">
        <v>249</v>
      </c>
      <c r="N418" s="605">
        <f>INT(IFERROR($N423/($D422*$G422*$D425),))</f>
        <v>0</v>
      </c>
      <c r="O418" s="435" t="e">
        <f>N418/$I418</f>
        <v>#DIV/0!</v>
      </c>
      <c r="P418" s="373"/>
      <c r="Q418" s="373"/>
      <c r="R418" s="373"/>
    </row>
    <row r="419" spans="1:20" ht="21.6" customHeight="1" x14ac:dyDescent="0.25">
      <c r="B419" s="379" t="s">
        <v>229</v>
      </c>
      <c r="C419" s="881" t="s">
        <v>330</v>
      </c>
      <c r="D419" s="881"/>
      <c r="E419" s="881"/>
      <c r="F419" s="377" t="s">
        <v>231</v>
      </c>
      <c r="G419" s="380" t="s">
        <v>233</v>
      </c>
      <c r="H419" s="943" t="s">
        <v>250</v>
      </c>
      <c r="I419" s="944"/>
      <c r="J419" s="944"/>
      <c r="K419" s="944"/>
      <c r="L419" s="944"/>
      <c r="M419" s="944"/>
      <c r="N419" s="944"/>
      <c r="O419" s="945"/>
      <c r="P419" s="373"/>
      <c r="Q419" s="373"/>
      <c r="R419" s="373"/>
    </row>
    <row r="420" spans="1:20" ht="21.6" customHeight="1" thickBot="1" x14ac:dyDescent="0.3">
      <c r="B420" s="636" t="str">
        <f>일반사항!$E$6</f>
        <v>부산</v>
      </c>
      <c r="C420" s="961" t="str">
        <f>"("&amp;일반사항!$E$8&amp;")"</f>
        <v>()</v>
      </c>
      <c r="D420" s="937"/>
      <c r="E420" s="937"/>
      <c r="F420" s="665">
        <f>'훈련비용 조정내역표'!$B$70</f>
        <v>59</v>
      </c>
      <c r="G420" s="381">
        <f>INDEX('훈련비용 조정내역표'!$H$62:$H$72,MATCH(F420,'훈련비용 조정내역표'!$B$62:$B$72,0),0)</f>
        <v>0</v>
      </c>
      <c r="H420" s="937">
        <f>INDEX('훈련비용 조정내역표'!$D$62:$D$72,MATCH(F420,'훈련비용 조정내역표'!$B$62:$B$72,0),0)</f>
        <v>0</v>
      </c>
      <c r="I420" s="937"/>
      <c r="J420" s="937"/>
      <c r="K420" s="937"/>
      <c r="L420" s="434" t="str">
        <f>IF(E422=G422,"◯ 적합","◯ 변경")</f>
        <v>◯ 적합</v>
      </c>
      <c r="M420" s="938">
        <f>INDEX('훈련비용 조정내역표'!$E$62:$E$72,MATCH(F420,'훈련비용 조정내역표'!$B$62:$B$72,0),0)</f>
        <v>0</v>
      </c>
      <c r="N420" s="938"/>
      <c r="O420" s="938"/>
      <c r="P420" s="373"/>
      <c r="Q420" s="373"/>
      <c r="R420" s="373"/>
    </row>
    <row r="421" spans="1:20" ht="21.6" customHeight="1" thickTop="1" x14ac:dyDescent="0.25">
      <c r="B421" s="939" t="s">
        <v>106</v>
      </c>
      <c r="C421" s="939"/>
      <c r="D421" s="939"/>
      <c r="E421" s="939" t="s">
        <v>163</v>
      </c>
      <c r="F421" s="939"/>
      <c r="G421" s="940"/>
      <c r="H421" s="941" t="s">
        <v>243</v>
      </c>
      <c r="I421" s="939"/>
      <c r="J421" s="939"/>
      <c r="K421" s="939"/>
      <c r="L421" s="939" t="s">
        <v>246</v>
      </c>
      <c r="M421" s="939"/>
      <c r="N421" s="939"/>
      <c r="O421" s="939"/>
      <c r="P421" s="373"/>
      <c r="Q421" s="373"/>
      <c r="R421" s="373"/>
      <c r="T421" s="382"/>
    </row>
    <row r="422" spans="1:20" ht="21.6" customHeight="1" x14ac:dyDescent="0.25">
      <c r="B422" s="915">
        <f>INDEX('훈련비용 조정내역표'!$O$62:$O$72,MATCH(F420,'훈련비용 조정내역표'!$B$62:$B$72,0),0)</f>
        <v>0</v>
      </c>
      <c r="C422" s="917" t="str">
        <f>IF(B422=D422,"◯ 적합","◯ 변경")</f>
        <v>◯ 적합</v>
      </c>
      <c r="D422" s="918">
        <f>INDEX('훈련비용 조정내역표'!$Y$62:$Y$72,MATCH(F420,'훈련비용 조정내역표'!$B$62:$B$72,0),0)</f>
        <v>0</v>
      </c>
      <c r="E422" s="915">
        <f>INDEX('훈련비용 조정내역표'!$N$62:$N$72,MATCH(F420,'훈련비용 조정내역표'!$B$62:$B$72,0),0)</f>
        <v>0</v>
      </c>
      <c r="F422" s="917" t="str">
        <f>IF(E422=G422,"◯ 적합","◯ 변경")</f>
        <v>◯ 적합</v>
      </c>
      <c r="G422" s="921">
        <f>INDEX('훈련비용 조정내역표'!$X$62:$X$72,MATCH(F420,'훈련비용 조정내역표'!$B$62:$B$72,0),0)</f>
        <v>0</v>
      </c>
      <c r="H422" s="934" t="s">
        <v>36</v>
      </c>
      <c r="I422" s="926"/>
      <c r="J422" s="935">
        <f>J423+J424+J425+J426</f>
        <v>0</v>
      </c>
      <c r="K422" s="935"/>
      <c r="L422" s="926" t="s">
        <v>36</v>
      </c>
      <c r="M422" s="926"/>
      <c r="N422" s="935">
        <f>N423+N424+N425+N426</f>
        <v>0</v>
      </c>
      <c r="O422" s="935"/>
      <c r="P422" s="373"/>
      <c r="Q422" s="373"/>
      <c r="R422" s="373"/>
      <c r="T422" s="382"/>
    </row>
    <row r="423" spans="1:20" ht="21.6" customHeight="1" x14ac:dyDescent="0.25">
      <c r="A423" s="371" t="str">
        <f>F420&amp;"훈련비금액"</f>
        <v>59훈련비금액</v>
      </c>
      <c r="B423" s="915"/>
      <c r="C423" s="917"/>
      <c r="D423" s="918"/>
      <c r="E423" s="915"/>
      <c r="F423" s="917"/>
      <c r="G423" s="921"/>
      <c r="H423" s="929" t="s">
        <v>263</v>
      </c>
      <c r="I423" s="932"/>
      <c r="J423" s="936">
        <f>E457</f>
        <v>0</v>
      </c>
      <c r="K423" s="936"/>
      <c r="L423" s="932" t="s">
        <v>263</v>
      </c>
      <c r="M423" s="932"/>
      <c r="N423" s="936">
        <f>L457</f>
        <v>0</v>
      </c>
      <c r="O423" s="936"/>
      <c r="P423" s="373"/>
      <c r="Q423" s="373"/>
      <c r="R423" s="373"/>
      <c r="T423" s="382"/>
    </row>
    <row r="424" spans="1:20" ht="21.6" customHeight="1" x14ac:dyDescent="0.25">
      <c r="A424" s="371" t="str">
        <f>F420&amp;"숙식비"</f>
        <v>59숙식비</v>
      </c>
      <c r="B424" s="926" t="s">
        <v>236</v>
      </c>
      <c r="C424" s="926"/>
      <c r="D424" s="926"/>
      <c r="E424" s="926" t="s">
        <v>237</v>
      </c>
      <c r="F424" s="926"/>
      <c r="G424" s="927"/>
      <c r="H424" s="928" t="s">
        <v>342</v>
      </c>
      <c r="I424" s="384" t="s">
        <v>244</v>
      </c>
      <c r="J424" s="923">
        <f>E458</f>
        <v>0</v>
      </c>
      <c r="K424" s="923"/>
      <c r="L424" s="931" t="s">
        <v>342</v>
      </c>
      <c r="M424" s="384" t="s">
        <v>244</v>
      </c>
      <c r="N424" s="914">
        <f>L458</f>
        <v>0</v>
      </c>
      <c r="O424" s="914"/>
      <c r="P424" s="373"/>
      <c r="Q424" s="373"/>
      <c r="R424" s="373"/>
      <c r="T424" s="382"/>
    </row>
    <row r="425" spans="1:20" ht="21.6" customHeight="1" x14ac:dyDescent="0.25">
      <c r="A425" s="371" t="str">
        <f>F420&amp;"식비"</f>
        <v>59식비</v>
      </c>
      <c r="B425" s="915">
        <f>INDEX('훈련비용 조정내역표'!$M$62:$M$72,MATCH(F420,'훈련비용 조정내역표'!$B$62:$B$72,0),0)</f>
        <v>0</v>
      </c>
      <c r="C425" s="917" t="str">
        <f>IF(B425=D425,"◯ 적합","◯ 변경")</f>
        <v>◯ 적합</v>
      </c>
      <c r="D425" s="918">
        <f>INDEX('훈련비용 조정내역표'!$W$62:$W$72,MATCH(F420,'훈련비용 조정내역표'!$B$62:$B$72,0),0)</f>
        <v>0</v>
      </c>
      <c r="E425" s="920">
        <f>INDEX('훈련비용 조정내역표'!$J$62:$J$72,MATCH(F420,'훈련비용 조정내역표'!$B$62:$B$72,0),0)</f>
        <v>0</v>
      </c>
      <c r="F425" s="917" t="str">
        <f>IF(E425=G425,"◯ 적합","◯ 변경")</f>
        <v>◯ 적합</v>
      </c>
      <c r="G425" s="921">
        <f>INDEX('훈련비용 조정내역표'!$K$62:$K$72,MATCH(F420,'훈련비용 조정내역표'!$B$62:$B$72,0),0)</f>
        <v>0</v>
      </c>
      <c r="H425" s="929"/>
      <c r="I425" s="384" t="s">
        <v>199</v>
      </c>
      <c r="J425" s="923">
        <f>E459</f>
        <v>0</v>
      </c>
      <c r="K425" s="923"/>
      <c r="L425" s="932"/>
      <c r="M425" s="384" t="s">
        <v>199</v>
      </c>
      <c r="N425" s="914">
        <f>L459</f>
        <v>0</v>
      </c>
      <c r="O425" s="914"/>
      <c r="P425" s="373"/>
      <c r="Q425" s="373"/>
      <c r="R425" s="373"/>
      <c r="T425" s="382"/>
    </row>
    <row r="426" spans="1:20" ht="21.6" customHeight="1" thickBot="1" x14ac:dyDescent="0.3">
      <c r="A426" s="371" t="str">
        <f>F420&amp;"수당 등"</f>
        <v>59수당 등</v>
      </c>
      <c r="B426" s="916"/>
      <c r="C426" s="917"/>
      <c r="D426" s="919"/>
      <c r="E426" s="916"/>
      <c r="F426" s="917"/>
      <c r="G426" s="922"/>
      <c r="H426" s="930"/>
      <c r="I426" s="385" t="s">
        <v>245</v>
      </c>
      <c r="J426" s="924">
        <f>E460</f>
        <v>0</v>
      </c>
      <c r="K426" s="924"/>
      <c r="L426" s="933"/>
      <c r="M426" s="385" t="s">
        <v>245</v>
      </c>
      <c r="N426" s="925">
        <f>L460</f>
        <v>0</v>
      </c>
      <c r="O426" s="925"/>
      <c r="P426" s="373"/>
      <c r="Q426" s="373"/>
      <c r="R426" s="373"/>
      <c r="T426" s="382"/>
    </row>
    <row r="427" spans="1:20" ht="21.6" customHeight="1" thickTop="1" thickBot="1" x14ac:dyDescent="0.3">
      <c r="B427" s="883" t="s">
        <v>238</v>
      </c>
      <c r="C427" s="883"/>
      <c r="D427" s="386">
        <f>INDEX('훈련비용 조정내역표'!$L$62:$L$72,MATCH(F420,'훈련비용 조정내역표'!$B$62:$B$72,0),0)</f>
        <v>0</v>
      </c>
      <c r="E427" s="883" t="s">
        <v>239</v>
      </c>
      <c r="F427" s="883"/>
      <c r="G427" s="387">
        <f>INDEX('훈련비용 조정내역표'!$V$62:$V$72,MATCH(F420,'훈련비용 조정내역표'!$B$62:$B$72,0),0)</f>
        <v>0</v>
      </c>
      <c r="H427" s="884" t="s">
        <v>240</v>
      </c>
      <c r="I427" s="884"/>
      <c r="J427" s="388" t="s">
        <v>241</v>
      </c>
      <c r="K427" s="389"/>
      <c r="L427" s="388" t="s">
        <v>242</v>
      </c>
      <c r="M427" s="390"/>
      <c r="N427" s="885"/>
      <c r="O427" s="885"/>
      <c r="P427" s="373"/>
      <c r="Q427" s="373"/>
      <c r="R427" s="373"/>
      <c r="T427" s="382"/>
    </row>
    <row r="428" spans="1:20" ht="21.6" customHeight="1" thickTop="1" x14ac:dyDescent="0.25">
      <c r="B428" s="886" t="s">
        <v>174</v>
      </c>
      <c r="C428" s="889" t="s">
        <v>175</v>
      </c>
      <c r="D428" s="890"/>
      <c r="E428" s="895" t="s">
        <v>251</v>
      </c>
      <c r="F428" s="896"/>
      <c r="G428" s="896"/>
      <c r="H428" s="896"/>
      <c r="I428" s="897" t="s">
        <v>252</v>
      </c>
      <c r="J428" s="898"/>
      <c r="K428" s="899"/>
      <c r="L428" s="906" t="s">
        <v>253</v>
      </c>
      <c r="M428" s="907"/>
      <c r="N428" s="907"/>
      <c r="O428" s="908"/>
      <c r="P428" s="382"/>
    </row>
    <row r="429" spans="1:20" ht="21.6" customHeight="1" x14ac:dyDescent="0.25">
      <c r="B429" s="887"/>
      <c r="C429" s="891"/>
      <c r="D429" s="892"/>
      <c r="E429" s="909" t="s">
        <v>176</v>
      </c>
      <c r="F429" s="911" t="s">
        <v>177</v>
      </c>
      <c r="G429" s="912"/>
      <c r="H429" s="913"/>
      <c r="I429" s="900"/>
      <c r="J429" s="901"/>
      <c r="K429" s="902"/>
      <c r="L429" s="909" t="s">
        <v>176</v>
      </c>
      <c r="M429" s="911" t="s">
        <v>177</v>
      </c>
      <c r="N429" s="912"/>
      <c r="O429" s="913"/>
      <c r="P429" s="382"/>
    </row>
    <row r="430" spans="1:20" ht="21.6" customHeight="1" x14ac:dyDescent="0.25">
      <c r="B430" s="888"/>
      <c r="C430" s="893"/>
      <c r="D430" s="894"/>
      <c r="E430" s="910"/>
      <c r="F430" s="392" t="s">
        <v>134</v>
      </c>
      <c r="G430" s="392" t="s">
        <v>195</v>
      </c>
      <c r="H430" s="392" t="s">
        <v>136</v>
      </c>
      <c r="I430" s="903"/>
      <c r="J430" s="904"/>
      <c r="K430" s="905"/>
      <c r="L430" s="910"/>
      <c r="M430" s="392" t="s">
        <v>134</v>
      </c>
      <c r="N430" s="392" t="s">
        <v>195</v>
      </c>
      <c r="O430" s="392" t="s">
        <v>136</v>
      </c>
      <c r="P430" s="382"/>
    </row>
    <row r="431" spans="1:20" ht="18.600000000000001" customHeight="1" x14ac:dyDescent="0.25">
      <c r="A431" s="451" t="s">
        <v>114</v>
      </c>
      <c r="B431" s="393" t="s">
        <v>114</v>
      </c>
      <c r="C431" s="880" t="s">
        <v>180</v>
      </c>
      <c r="D431" s="878"/>
      <c r="E431" s="394">
        <f>F431*G431*H431</f>
        <v>0</v>
      </c>
      <c r="F431" s="395"/>
      <c r="G431" s="395"/>
      <c r="H431" s="394">
        <f>B422</f>
        <v>0</v>
      </c>
      <c r="I431" s="396">
        <f>L431-E431</f>
        <v>0</v>
      </c>
      <c r="J431" s="397"/>
      <c r="K431" s="398"/>
      <c r="L431" s="394">
        <f>M431*N431*O431</f>
        <v>0</v>
      </c>
      <c r="M431" s="399"/>
      <c r="N431" s="399"/>
      <c r="O431" s="394">
        <f>D422</f>
        <v>0</v>
      </c>
      <c r="P431" s="382"/>
    </row>
    <row r="432" spans="1:20" ht="18.600000000000001" customHeight="1" x14ac:dyDescent="0.25">
      <c r="A432" s="451" t="s">
        <v>164</v>
      </c>
      <c r="B432" s="881" t="s">
        <v>164</v>
      </c>
      <c r="C432" s="876" t="s">
        <v>178</v>
      </c>
      <c r="D432" s="877"/>
      <c r="E432" s="400">
        <f>SUM(E433:E436)</f>
        <v>0</v>
      </c>
      <c r="F432" s="401"/>
      <c r="G432" s="402"/>
      <c r="H432" s="402"/>
      <c r="I432" s="396"/>
      <c r="J432" s="403"/>
      <c r="K432" s="404"/>
      <c r="L432" s="400">
        <f>SUM(L433:L436)</f>
        <v>0</v>
      </c>
      <c r="M432" s="401"/>
      <c r="N432" s="402"/>
      <c r="O432" s="402"/>
      <c r="P432" s="382"/>
    </row>
    <row r="433" spans="1:16" ht="18.600000000000001" customHeight="1" x14ac:dyDescent="0.25">
      <c r="A433" s="451"/>
      <c r="B433" s="881"/>
      <c r="C433" s="874" t="s">
        <v>181</v>
      </c>
      <c r="D433" s="882"/>
      <c r="E433" s="394">
        <f t="shared" ref="E433:E436" si="151">F433*G433*H433</f>
        <v>0</v>
      </c>
      <c r="F433" s="395"/>
      <c r="G433" s="395"/>
      <c r="H433" s="394">
        <f>H431</f>
        <v>0</v>
      </c>
      <c r="I433" s="396">
        <f t="shared" ref="I433:I437" si="152">L433-E433</f>
        <v>0</v>
      </c>
      <c r="J433" s="397"/>
      <c r="K433" s="398"/>
      <c r="L433" s="394">
        <f t="shared" ref="L433:L437" si="153">M433*N433*O433</f>
        <v>0</v>
      </c>
      <c r="M433" s="399"/>
      <c r="N433" s="399"/>
      <c r="O433" s="394">
        <f>O431</f>
        <v>0</v>
      </c>
      <c r="P433" s="382"/>
    </row>
    <row r="434" spans="1:16" ht="18.600000000000001" customHeight="1" x14ac:dyDescent="0.25">
      <c r="A434" s="451"/>
      <c r="B434" s="881"/>
      <c r="C434" s="874" t="s">
        <v>181</v>
      </c>
      <c r="D434" s="882"/>
      <c r="E434" s="394">
        <f t="shared" si="151"/>
        <v>0</v>
      </c>
      <c r="F434" s="395"/>
      <c r="G434" s="395"/>
      <c r="H434" s="394">
        <f>H431</f>
        <v>0</v>
      </c>
      <c r="I434" s="396">
        <f t="shared" si="152"/>
        <v>0</v>
      </c>
      <c r="J434" s="397"/>
      <c r="K434" s="398"/>
      <c r="L434" s="394">
        <f t="shared" si="153"/>
        <v>0</v>
      </c>
      <c r="M434" s="399"/>
      <c r="N434" s="399"/>
      <c r="O434" s="394">
        <f>O431</f>
        <v>0</v>
      </c>
      <c r="P434" s="382"/>
    </row>
    <row r="435" spans="1:16" ht="18.600000000000001" customHeight="1" x14ac:dyDescent="0.25">
      <c r="A435" s="451"/>
      <c r="B435" s="881"/>
      <c r="C435" s="874" t="s">
        <v>182</v>
      </c>
      <c r="D435" s="867"/>
      <c r="E435" s="394">
        <f t="shared" si="151"/>
        <v>0</v>
      </c>
      <c r="F435" s="395"/>
      <c r="G435" s="395"/>
      <c r="H435" s="394">
        <f>H431</f>
        <v>0</v>
      </c>
      <c r="I435" s="396">
        <f t="shared" si="152"/>
        <v>0</v>
      </c>
      <c r="J435" s="397"/>
      <c r="K435" s="398"/>
      <c r="L435" s="394">
        <f t="shared" si="153"/>
        <v>0</v>
      </c>
      <c r="M435" s="399"/>
      <c r="N435" s="399"/>
      <c r="O435" s="394">
        <f>O431</f>
        <v>0</v>
      </c>
      <c r="P435" s="382"/>
    </row>
    <row r="436" spans="1:16" ht="18.600000000000001" customHeight="1" x14ac:dyDescent="0.25">
      <c r="A436" s="451"/>
      <c r="B436" s="881"/>
      <c r="C436" s="874" t="s">
        <v>182</v>
      </c>
      <c r="D436" s="867"/>
      <c r="E436" s="394">
        <f t="shared" si="151"/>
        <v>0</v>
      </c>
      <c r="F436" s="395"/>
      <c r="G436" s="395"/>
      <c r="H436" s="394">
        <f>H431</f>
        <v>0</v>
      </c>
      <c r="I436" s="396">
        <f t="shared" si="152"/>
        <v>0</v>
      </c>
      <c r="J436" s="397"/>
      <c r="K436" s="398"/>
      <c r="L436" s="394">
        <f t="shared" si="153"/>
        <v>0</v>
      </c>
      <c r="M436" s="399"/>
      <c r="N436" s="399"/>
      <c r="O436" s="394">
        <f>O431</f>
        <v>0</v>
      </c>
      <c r="P436" s="382"/>
    </row>
    <row r="437" spans="1:16" ht="18.600000000000001" customHeight="1" x14ac:dyDescent="0.25">
      <c r="A437" s="451" t="s">
        <v>165</v>
      </c>
      <c r="B437" s="405" t="s">
        <v>165</v>
      </c>
      <c r="C437" s="874" t="s">
        <v>183</v>
      </c>
      <c r="D437" s="867"/>
      <c r="E437" s="394">
        <f>F437*G437*H437</f>
        <v>0</v>
      </c>
      <c r="F437" s="395"/>
      <c r="G437" s="395"/>
      <c r="H437" s="394">
        <f>H431</f>
        <v>0</v>
      </c>
      <c r="I437" s="396">
        <f t="shared" si="152"/>
        <v>0</v>
      </c>
      <c r="J437" s="397"/>
      <c r="K437" s="398"/>
      <c r="L437" s="394">
        <f t="shared" si="153"/>
        <v>0</v>
      </c>
      <c r="M437" s="399"/>
      <c r="N437" s="399"/>
      <c r="O437" s="394">
        <f>O431</f>
        <v>0</v>
      </c>
      <c r="P437" s="382"/>
    </row>
    <row r="438" spans="1:16" ht="18.600000000000001" customHeight="1" x14ac:dyDescent="0.25">
      <c r="A438" s="451" t="s">
        <v>166</v>
      </c>
      <c r="B438" s="875" t="s">
        <v>166</v>
      </c>
      <c r="C438" s="876" t="s">
        <v>178</v>
      </c>
      <c r="D438" s="877"/>
      <c r="E438" s="400">
        <f>SUM(E439:E441)</f>
        <v>0</v>
      </c>
      <c r="F438" s="401"/>
      <c r="G438" s="402"/>
      <c r="H438" s="402"/>
      <c r="I438" s="406"/>
      <c r="J438" s="403"/>
      <c r="K438" s="404"/>
      <c r="L438" s="400">
        <f>SUM(L439:L441)</f>
        <v>0</v>
      </c>
      <c r="M438" s="401"/>
      <c r="N438" s="402"/>
      <c r="O438" s="402"/>
      <c r="P438" s="382"/>
    </row>
    <row r="439" spans="1:16" ht="18.600000000000001" customHeight="1" x14ac:dyDescent="0.25">
      <c r="A439" s="451"/>
      <c r="B439" s="879"/>
      <c r="C439" s="866" t="s">
        <v>184</v>
      </c>
      <c r="D439" s="867"/>
      <c r="E439" s="394">
        <f>F439*G439*H439</f>
        <v>0</v>
      </c>
      <c r="F439" s="395"/>
      <c r="G439" s="395"/>
      <c r="H439" s="394">
        <f>H431</f>
        <v>0</v>
      </c>
      <c r="I439" s="396">
        <f t="shared" ref="I439:I442" si="154">L439-E439</f>
        <v>0</v>
      </c>
      <c r="J439" s="397"/>
      <c r="K439" s="398"/>
      <c r="L439" s="394">
        <f t="shared" ref="L439:L442" si="155">M439*N439*O439</f>
        <v>0</v>
      </c>
      <c r="M439" s="399"/>
      <c r="N439" s="399"/>
      <c r="O439" s="394">
        <f>O431</f>
        <v>0</v>
      </c>
      <c r="P439" s="382"/>
    </row>
    <row r="440" spans="1:16" ht="18.600000000000001" customHeight="1" x14ac:dyDescent="0.25">
      <c r="A440" s="451"/>
      <c r="B440" s="879"/>
      <c r="C440" s="866" t="s">
        <v>185</v>
      </c>
      <c r="D440" s="867"/>
      <c r="E440" s="394">
        <f t="shared" ref="E440:E441" si="156">F440*G440*H440</f>
        <v>0</v>
      </c>
      <c r="F440" s="395"/>
      <c r="G440" s="395"/>
      <c r="H440" s="394">
        <f>H431</f>
        <v>0</v>
      </c>
      <c r="I440" s="396">
        <f t="shared" si="154"/>
        <v>0</v>
      </c>
      <c r="J440" s="397"/>
      <c r="K440" s="398"/>
      <c r="L440" s="394">
        <f t="shared" si="155"/>
        <v>0</v>
      </c>
      <c r="M440" s="399"/>
      <c r="N440" s="399"/>
      <c r="O440" s="394">
        <f>O431</f>
        <v>0</v>
      </c>
      <c r="P440" s="382"/>
    </row>
    <row r="441" spans="1:16" ht="18.600000000000001" customHeight="1" x14ac:dyDescent="0.25">
      <c r="A441" s="451"/>
      <c r="B441" s="879"/>
      <c r="C441" s="866" t="s">
        <v>179</v>
      </c>
      <c r="D441" s="867"/>
      <c r="E441" s="394">
        <f t="shared" si="156"/>
        <v>0</v>
      </c>
      <c r="F441" s="395"/>
      <c r="G441" s="395"/>
      <c r="H441" s="394">
        <f>H431</f>
        <v>0</v>
      </c>
      <c r="I441" s="396">
        <f t="shared" si="154"/>
        <v>0</v>
      </c>
      <c r="J441" s="397"/>
      <c r="K441" s="398"/>
      <c r="L441" s="394">
        <f t="shared" si="155"/>
        <v>0</v>
      </c>
      <c r="M441" s="399"/>
      <c r="N441" s="399"/>
      <c r="O441" s="394">
        <f>O431</f>
        <v>0</v>
      </c>
      <c r="P441" s="382"/>
    </row>
    <row r="442" spans="1:16" ht="18.600000000000001" customHeight="1" x14ac:dyDescent="0.25">
      <c r="A442" s="451" t="s">
        <v>167</v>
      </c>
      <c r="B442" s="407" t="s">
        <v>167</v>
      </c>
      <c r="C442" s="874" t="s">
        <v>186</v>
      </c>
      <c r="D442" s="867"/>
      <c r="E442" s="394">
        <f>F442*G442*H442</f>
        <v>0</v>
      </c>
      <c r="F442" s="395"/>
      <c r="G442" s="395"/>
      <c r="H442" s="394">
        <f>H431</f>
        <v>0</v>
      </c>
      <c r="I442" s="396">
        <f t="shared" si="154"/>
        <v>0</v>
      </c>
      <c r="J442" s="397"/>
      <c r="K442" s="398"/>
      <c r="L442" s="394">
        <f t="shared" si="155"/>
        <v>0</v>
      </c>
      <c r="M442" s="399"/>
      <c r="N442" s="399"/>
      <c r="O442" s="394">
        <f>O431</f>
        <v>0</v>
      </c>
      <c r="P442" s="382"/>
    </row>
    <row r="443" spans="1:16" ht="18.600000000000001" customHeight="1" x14ac:dyDescent="0.25">
      <c r="A443" s="451" t="s">
        <v>168</v>
      </c>
      <c r="B443" s="875" t="s">
        <v>168</v>
      </c>
      <c r="C443" s="876" t="s">
        <v>178</v>
      </c>
      <c r="D443" s="877"/>
      <c r="E443" s="400">
        <f>SUM(E444:E446)</f>
        <v>0</v>
      </c>
      <c r="F443" s="401"/>
      <c r="G443" s="402"/>
      <c r="H443" s="402"/>
      <c r="I443" s="406"/>
      <c r="J443" s="403"/>
      <c r="K443" s="404"/>
      <c r="L443" s="400">
        <f>SUM(L444:L446)</f>
        <v>0</v>
      </c>
      <c r="M443" s="401"/>
      <c r="N443" s="402"/>
      <c r="O443" s="402"/>
      <c r="P443" s="382"/>
    </row>
    <row r="444" spans="1:16" ht="18.600000000000001" customHeight="1" x14ac:dyDescent="0.25">
      <c r="A444" s="451"/>
      <c r="B444" s="875"/>
      <c r="C444" s="866" t="s">
        <v>187</v>
      </c>
      <c r="D444" s="867"/>
      <c r="E444" s="394">
        <f t="shared" ref="E444:E446" si="157">F444*G444*H444</f>
        <v>0</v>
      </c>
      <c r="F444" s="395"/>
      <c r="G444" s="395"/>
      <c r="H444" s="394">
        <f>H431</f>
        <v>0</v>
      </c>
      <c r="I444" s="396">
        <f t="shared" ref="I444:I447" si="158">L444-E444</f>
        <v>0</v>
      </c>
      <c r="J444" s="397"/>
      <c r="K444" s="398"/>
      <c r="L444" s="394">
        <f t="shared" ref="L444:L447" si="159">M444*N444*O444</f>
        <v>0</v>
      </c>
      <c r="M444" s="399"/>
      <c r="N444" s="399"/>
      <c r="O444" s="394">
        <f>O431</f>
        <v>0</v>
      </c>
      <c r="P444" s="382"/>
    </row>
    <row r="445" spans="1:16" ht="18.600000000000001" customHeight="1" x14ac:dyDescent="0.25">
      <c r="A445" s="451"/>
      <c r="B445" s="875"/>
      <c r="C445" s="866" t="s">
        <v>188</v>
      </c>
      <c r="D445" s="867"/>
      <c r="E445" s="394">
        <f t="shared" si="157"/>
        <v>0</v>
      </c>
      <c r="F445" s="395"/>
      <c r="G445" s="395"/>
      <c r="H445" s="394">
        <f>H431</f>
        <v>0</v>
      </c>
      <c r="I445" s="396">
        <f t="shared" si="158"/>
        <v>0</v>
      </c>
      <c r="J445" s="397"/>
      <c r="K445" s="398"/>
      <c r="L445" s="394">
        <f t="shared" si="159"/>
        <v>0</v>
      </c>
      <c r="M445" s="399"/>
      <c r="N445" s="399"/>
      <c r="O445" s="394">
        <f>O431</f>
        <v>0</v>
      </c>
      <c r="P445" s="382"/>
    </row>
    <row r="446" spans="1:16" ht="18.600000000000001" customHeight="1" x14ac:dyDescent="0.25">
      <c r="A446" s="451"/>
      <c r="B446" s="875"/>
      <c r="C446" s="866" t="s">
        <v>179</v>
      </c>
      <c r="D446" s="867"/>
      <c r="E446" s="394">
        <f t="shared" si="157"/>
        <v>0</v>
      </c>
      <c r="F446" s="395"/>
      <c r="G446" s="395"/>
      <c r="H446" s="394">
        <f>H431</f>
        <v>0</v>
      </c>
      <c r="I446" s="396">
        <f t="shared" si="158"/>
        <v>0</v>
      </c>
      <c r="J446" s="397"/>
      <c r="K446" s="398"/>
      <c r="L446" s="394">
        <f t="shared" si="159"/>
        <v>0</v>
      </c>
      <c r="M446" s="399"/>
      <c r="N446" s="399"/>
      <c r="O446" s="394">
        <f>O431</f>
        <v>0</v>
      </c>
      <c r="P446" s="382"/>
    </row>
    <row r="447" spans="1:16" ht="18.600000000000001" customHeight="1" x14ac:dyDescent="0.25">
      <c r="A447" s="451" t="s">
        <v>169</v>
      </c>
      <c r="B447" s="405" t="s">
        <v>169</v>
      </c>
      <c r="C447" s="874" t="s">
        <v>189</v>
      </c>
      <c r="D447" s="867"/>
      <c r="E447" s="394">
        <f>F447*G447*H447</f>
        <v>0</v>
      </c>
      <c r="F447" s="395"/>
      <c r="G447" s="395"/>
      <c r="H447" s="394">
        <f>H431</f>
        <v>0</v>
      </c>
      <c r="I447" s="396">
        <f t="shared" si="158"/>
        <v>0</v>
      </c>
      <c r="J447" s="397"/>
      <c r="K447" s="398"/>
      <c r="L447" s="394">
        <f t="shared" si="159"/>
        <v>0</v>
      </c>
      <c r="M447" s="399"/>
      <c r="N447" s="399"/>
      <c r="O447" s="394">
        <f>O431</f>
        <v>0</v>
      </c>
      <c r="P447" s="382"/>
    </row>
    <row r="448" spans="1:16" ht="18.600000000000001" customHeight="1" x14ac:dyDescent="0.25">
      <c r="A448" s="451" t="s">
        <v>170</v>
      </c>
      <c r="B448" s="875" t="s">
        <v>170</v>
      </c>
      <c r="C448" s="876" t="s">
        <v>178</v>
      </c>
      <c r="D448" s="877"/>
      <c r="E448" s="400">
        <f>SUM(E449:E450)</f>
        <v>0</v>
      </c>
      <c r="F448" s="401"/>
      <c r="G448" s="402"/>
      <c r="H448" s="402"/>
      <c r="I448" s="406"/>
      <c r="J448" s="403"/>
      <c r="K448" s="404"/>
      <c r="L448" s="400">
        <f>SUM(L449:L450)</f>
        <v>0</v>
      </c>
      <c r="M448" s="401"/>
      <c r="N448" s="402"/>
      <c r="O448" s="402"/>
      <c r="P448" s="382"/>
    </row>
    <row r="449" spans="1:17" ht="18.600000000000001" customHeight="1" x14ac:dyDescent="0.25">
      <c r="A449" s="451"/>
      <c r="B449" s="878"/>
      <c r="C449" s="874" t="s">
        <v>170</v>
      </c>
      <c r="D449" s="867"/>
      <c r="E449" s="394">
        <f t="shared" ref="E449" si="160">F449*G449*H449</f>
        <v>0</v>
      </c>
      <c r="F449" s="395"/>
      <c r="G449" s="395"/>
      <c r="H449" s="394">
        <f>H431</f>
        <v>0</v>
      </c>
      <c r="I449" s="396">
        <f t="shared" ref="I449:I451" si="161">L449-E449</f>
        <v>0</v>
      </c>
      <c r="J449" s="397"/>
      <c r="K449" s="398"/>
      <c r="L449" s="394">
        <f t="shared" ref="L449:L451" si="162">M449*N449*O449</f>
        <v>0</v>
      </c>
      <c r="M449" s="399"/>
      <c r="N449" s="399"/>
      <c r="O449" s="394">
        <f>O431</f>
        <v>0</v>
      </c>
      <c r="P449" s="382"/>
    </row>
    <row r="450" spans="1:17" ht="18.600000000000001" customHeight="1" x14ac:dyDescent="0.25">
      <c r="A450" s="451"/>
      <c r="B450" s="878"/>
      <c r="C450" s="874" t="s">
        <v>190</v>
      </c>
      <c r="D450" s="867"/>
      <c r="E450" s="394">
        <f>F450*G450*H450</f>
        <v>0</v>
      </c>
      <c r="F450" s="395"/>
      <c r="G450" s="395"/>
      <c r="H450" s="394">
        <f>H431</f>
        <v>0</v>
      </c>
      <c r="I450" s="396">
        <f t="shared" si="161"/>
        <v>0</v>
      </c>
      <c r="J450" s="397"/>
      <c r="K450" s="398"/>
      <c r="L450" s="394">
        <f t="shared" si="162"/>
        <v>0</v>
      </c>
      <c r="M450" s="399"/>
      <c r="N450" s="399"/>
      <c r="O450" s="394">
        <f>O431</f>
        <v>0</v>
      </c>
      <c r="P450" s="382"/>
    </row>
    <row r="451" spans="1:17" ht="18.600000000000001" customHeight="1" x14ac:dyDescent="0.25">
      <c r="A451" s="451" t="s">
        <v>171</v>
      </c>
      <c r="B451" s="405" t="s">
        <v>171</v>
      </c>
      <c r="C451" s="874" t="s">
        <v>191</v>
      </c>
      <c r="D451" s="867"/>
      <c r="E451" s="394">
        <f>F451*G451*H451</f>
        <v>0</v>
      </c>
      <c r="F451" s="395"/>
      <c r="G451" s="395"/>
      <c r="H451" s="394">
        <f>H431</f>
        <v>0</v>
      </c>
      <c r="I451" s="396">
        <f t="shared" si="161"/>
        <v>0</v>
      </c>
      <c r="J451" s="397"/>
      <c r="K451" s="398"/>
      <c r="L451" s="394">
        <f t="shared" si="162"/>
        <v>0</v>
      </c>
      <c r="M451" s="399"/>
      <c r="N451" s="399"/>
      <c r="O451" s="394">
        <f>O431</f>
        <v>0</v>
      </c>
      <c r="P451" s="382"/>
      <c r="Q451" s="371" t="s">
        <v>256</v>
      </c>
    </row>
    <row r="452" spans="1:17" ht="18.600000000000001" customHeight="1" x14ac:dyDescent="0.25">
      <c r="A452" s="451" t="s">
        <v>172</v>
      </c>
      <c r="B452" s="875" t="s">
        <v>172</v>
      </c>
      <c r="C452" s="876" t="s">
        <v>178</v>
      </c>
      <c r="D452" s="877"/>
      <c r="E452" s="400">
        <f>SUM(E453:E455)</f>
        <v>0</v>
      </c>
      <c r="F452" s="401"/>
      <c r="G452" s="402"/>
      <c r="H452" s="402"/>
      <c r="I452" s="406"/>
      <c r="J452" s="403"/>
      <c r="K452" s="404"/>
      <c r="L452" s="400">
        <f>SUM(L453:L455)</f>
        <v>0</v>
      </c>
      <c r="M452" s="401"/>
      <c r="N452" s="402"/>
      <c r="O452" s="402"/>
      <c r="P452" s="382"/>
    </row>
    <row r="453" spans="1:17" ht="18.600000000000001" customHeight="1" x14ac:dyDescent="0.25">
      <c r="A453" s="451"/>
      <c r="B453" s="875"/>
      <c r="C453" s="866" t="s">
        <v>192</v>
      </c>
      <c r="D453" s="867"/>
      <c r="E453" s="394">
        <f t="shared" ref="E453:E455" si="163">F453*G453*H453</f>
        <v>0</v>
      </c>
      <c r="F453" s="395"/>
      <c r="G453" s="395"/>
      <c r="H453" s="394">
        <f>H431</f>
        <v>0</v>
      </c>
      <c r="I453" s="396">
        <f t="shared" ref="I453:I456" si="164">L453-E453</f>
        <v>0</v>
      </c>
      <c r="J453" s="397"/>
      <c r="K453" s="398"/>
      <c r="L453" s="394">
        <f t="shared" ref="L453:L456" si="165">M453*N453*O453</f>
        <v>0</v>
      </c>
      <c r="M453" s="399"/>
      <c r="N453" s="399"/>
      <c r="O453" s="394">
        <f>O431</f>
        <v>0</v>
      </c>
      <c r="P453" s="382"/>
    </row>
    <row r="454" spans="1:17" ht="18.600000000000001" customHeight="1" x14ac:dyDescent="0.25">
      <c r="A454" s="451"/>
      <c r="B454" s="875"/>
      <c r="C454" s="866" t="s">
        <v>193</v>
      </c>
      <c r="D454" s="867"/>
      <c r="E454" s="394">
        <f t="shared" si="163"/>
        <v>0</v>
      </c>
      <c r="F454" s="395"/>
      <c r="G454" s="395"/>
      <c r="H454" s="394">
        <f>H431</f>
        <v>0</v>
      </c>
      <c r="I454" s="396">
        <f t="shared" si="164"/>
        <v>0</v>
      </c>
      <c r="J454" s="397"/>
      <c r="K454" s="398"/>
      <c r="L454" s="394">
        <f t="shared" si="165"/>
        <v>0</v>
      </c>
      <c r="M454" s="399"/>
      <c r="N454" s="399"/>
      <c r="O454" s="394">
        <f>O431</f>
        <v>0</v>
      </c>
      <c r="P454" s="382"/>
    </row>
    <row r="455" spans="1:17" ht="18.600000000000001" customHeight="1" x14ac:dyDescent="0.25">
      <c r="A455" s="451"/>
      <c r="B455" s="875"/>
      <c r="C455" s="866" t="s">
        <v>179</v>
      </c>
      <c r="D455" s="867"/>
      <c r="E455" s="394">
        <f t="shared" si="163"/>
        <v>0</v>
      </c>
      <c r="F455" s="395"/>
      <c r="G455" s="395"/>
      <c r="H455" s="394">
        <f>H431</f>
        <v>0</v>
      </c>
      <c r="I455" s="396">
        <f t="shared" si="164"/>
        <v>0</v>
      </c>
      <c r="J455" s="397"/>
      <c r="K455" s="398"/>
      <c r="L455" s="394">
        <f t="shared" si="165"/>
        <v>0</v>
      </c>
      <c r="M455" s="399"/>
      <c r="N455" s="399"/>
      <c r="O455" s="394">
        <f>O431</f>
        <v>0</v>
      </c>
      <c r="P455" s="382"/>
    </row>
    <row r="456" spans="1:17" ht="18.600000000000001" customHeight="1" x14ac:dyDescent="0.25">
      <c r="A456" s="451" t="s">
        <v>173</v>
      </c>
      <c r="B456" s="405" t="s">
        <v>173</v>
      </c>
      <c r="C456" s="866" t="s">
        <v>194</v>
      </c>
      <c r="D456" s="867"/>
      <c r="E456" s="394">
        <f>F456*G456*H456</f>
        <v>0</v>
      </c>
      <c r="F456" s="395"/>
      <c r="G456" s="395"/>
      <c r="H456" s="394">
        <f>H431</f>
        <v>0</v>
      </c>
      <c r="I456" s="396">
        <f t="shared" si="164"/>
        <v>0</v>
      </c>
      <c r="J456" s="397"/>
      <c r="K456" s="398"/>
      <c r="L456" s="394">
        <f t="shared" si="165"/>
        <v>0</v>
      </c>
      <c r="M456" s="399"/>
      <c r="N456" s="399"/>
      <c r="O456" s="394">
        <f>O431</f>
        <v>0</v>
      </c>
      <c r="P456" s="382"/>
    </row>
    <row r="457" spans="1:17" s="415" customFormat="1" ht="18.600000000000001" customHeight="1" x14ac:dyDescent="0.25">
      <c r="B457" s="868" t="s">
        <v>196</v>
      </c>
      <c r="C457" s="869"/>
      <c r="D457" s="870"/>
      <c r="E457" s="408">
        <f>SUM(E431,E432,E437,E438,E442,E443,E447,E448,E451,E452,E456)</f>
        <v>0</v>
      </c>
      <c r="F457" s="401"/>
      <c r="G457" s="409"/>
      <c r="H457" s="410"/>
      <c r="I457" s="411"/>
      <c r="J457" s="412"/>
      <c r="K457" s="413"/>
      <c r="L457" s="408">
        <f>SUM(L431,L432,L437,L438,L442,L443,L447,L448,L451,L452,L456)</f>
        <v>0</v>
      </c>
      <c r="M457" s="401"/>
      <c r="N457" s="409"/>
      <c r="O457" s="410"/>
      <c r="P457" s="414"/>
    </row>
    <row r="458" spans="1:17" ht="16.8" customHeight="1" outlineLevel="1" x14ac:dyDescent="0.25">
      <c r="B458" s="871" t="s">
        <v>264</v>
      </c>
      <c r="C458" s="872" t="s">
        <v>201</v>
      </c>
      <c r="D458" s="873"/>
      <c r="E458" s="416">
        <f t="shared" ref="E458" si="166">F458*G458*H458</f>
        <v>0</v>
      </c>
      <c r="F458" s="417"/>
      <c r="G458" s="417"/>
      <c r="H458" s="394">
        <f>H431</f>
        <v>0</v>
      </c>
      <c r="I458" s="396">
        <f t="shared" ref="I458:I460" si="167">L458-E458</f>
        <v>0</v>
      </c>
      <c r="J458" s="397"/>
      <c r="K458" s="398"/>
      <c r="L458" s="394">
        <f t="shared" ref="L458:L460" si="168">M458*N458*O458</f>
        <v>0</v>
      </c>
      <c r="M458" s="399"/>
      <c r="N458" s="399"/>
      <c r="O458" s="394">
        <f>O431</f>
        <v>0</v>
      </c>
      <c r="P458" s="382"/>
    </row>
    <row r="459" spans="1:17" ht="16.8" customHeight="1" outlineLevel="1" x14ac:dyDescent="0.25">
      <c r="B459" s="871"/>
      <c r="C459" s="872" t="s">
        <v>200</v>
      </c>
      <c r="D459" s="873"/>
      <c r="E459" s="416">
        <f>F459*G459*H459</f>
        <v>0</v>
      </c>
      <c r="F459" s="417">
        <v>5000</v>
      </c>
      <c r="G459" s="417">
        <f>20*2</f>
        <v>40</v>
      </c>
      <c r="H459" s="394">
        <f>H431</f>
        <v>0</v>
      </c>
      <c r="I459" s="396">
        <f t="shared" si="167"/>
        <v>0</v>
      </c>
      <c r="J459" s="397"/>
      <c r="K459" s="398"/>
      <c r="L459" s="394">
        <f t="shared" si="168"/>
        <v>0</v>
      </c>
      <c r="M459" s="399"/>
      <c r="N459" s="399"/>
      <c r="O459" s="394">
        <f>O431</f>
        <v>0</v>
      </c>
      <c r="P459" s="382"/>
    </row>
    <row r="460" spans="1:17" ht="16.8" customHeight="1" outlineLevel="1" x14ac:dyDescent="0.25">
      <c r="B460" s="871"/>
      <c r="C460" s="872" t="s">
        <v>197</v>
      </c>
      <c r="D460" s="873"/>
      <c r="E460" s="416">
        <f t="shared" ref="E460" si="169">F460*G460*H460</f>
        <v>0</v>
      </c>
      <c r="F460" s="417"/>
      <c r="G460" s="417"/>
      <c r="H460" s="394">
        <f>H431</f>
        <v>0</v>
      </c>
      <c r="I460" s="396">
        <f t="shared" si="167"/>
        <v>0</v>
      </c>
      <c r="J460" s="397"/>
      <c r="K460" s="398"/>
      <c r="L460" s="394">
        <f t="shared" si="168"/>
        <v>0</v>
      </c>
      <c r="M460" s="399"/>
      <c r="N460" s="399"/>
      <c r="O460" s="394">
        <f>O431</f>
        <v>0</v>
      </c>
      <c r="P460" s="382"/>
    </row>
    <row r="461" spans="1:17" s="415" customFormat="1" ht="18.600000000000001" customHeight="1" outlineLevel="1" thickBot="1" x14ac:dyDescent="0.3">
      <c r="B461" s="860" t="s">
        <v>265</v>
      </c>
      <c r="C461" s="861"/>
      <c r="D461" s="862"/>
      <c r="E461" s="418">
        <f>SUM(E458:E460)</f>
        <v>0</v>
      </c>
      <c r="F461" s="419"/>
      <c r="G461" s="420"/>
      <c r="H461" s="421"/>
      <c r="I461" s="422"/>
      <c r="J461" s="423"/>
      <c r="K461" s="424"/>
      <c r="L461" s="418">
        <f>SUM(L458:L460)</f>
        <v>0</v>
      </c>
      <c r="M461" s="419"/>
      <c r="N461" s="420"/>
      <c r="O461" s="421"/>
      <c r="P461" s="414"/>
    </row>
    <row r="462" spans="1:17" ht="21" customHeight="1" thickBot="1" x14ac:dyDescent="0.3">
      <c r="B462" s="863" t="s">
        <v>254</v>
      </c>
      <c r="C462" s="864"/>
      <c r="D462" s="865" t="s">
        <v>255</v>
      </c>
      <c r="E462" s="857"/>
      <c r="F462" s="857" t="s">
        <v>257</v>
      </c>
      <c r="G462" s="857"/>
      <c r="H462" s="857" t="s">
        <v>258</v>
      </c>
      <c r="I462" s="857"/>
      <c r="J462" s="857" t="s">
        <v>259</v>
      </c>
      <c r="K462" s="857"/>
      <c r="L462" s="858" t="s">
        <v>260</v>
      </c>
      <c r="M462" s="858"/>
      <c r="N462" s="858" t="s">
        <v>261</v>
      </c>
      <c r="O462" s="859"/>
      <c r="P462" s="382"/>
    </row>
    <row r="463" spans="1:17" outlineLevel="1" x14ac:dyDescent="0.25">
      <c r="B463" s="303" t="s">
        <v>266</v>
      </c>
      <c r="E463" s="425">
        <f>(E457-E456)*0.05</f>
        <v>0</v>
      </c>
      <c r="F463" s="303"/>
      <c r="G463" s="303"/>
      <c r="H463" s="426"/>
      <c r="L463" s="425">
        <f>(L457-L456)*0.05</f>
        <v>0</v>
      </c>
      <c r="P463" s="382"/>
    </row>
    <row r="464" spans="1:17" outlineLevel="1" x14ac:dyDescent="0.25">
      <c r="B464" s="303"/>
      <c r="E464" s="427" t="str">
        <f>IF(E456&lt;=E463,"O.K","Review")</f>
        <v>O.K</v>
      </c>
      <c r="F464" s="303"/>
      <c r="G464" s="303"/>
      <c r="L464" s="427" t="str">
        <f>IF(L456&lt;=L463,"O.K","Review")</f>
        <v>O.K</v>
      </c>
      <c r="P464" s="382"/>
    </row>
    <row r="465" spans="1:20" x14ac:dyDescent="0.25">
      <c r="B465" s="303"/>
      <c r="E465" s="427"/>
      <c r="F465" s="303"/>
      <c r="G465" s="303"/>
      <c r="L465" s="427"/>
      <c r="P465" s="382"/>
    </row>
    <row r="466" spans="1:20" s="428" customFormat="1" ht="25.5" customHeight="1" outlineLevel="1" x14ac:dyDescent="0.25">
      <c r="B466" s="429" t="str">
        <f>정부지원금!$B$29</f>
        <v>성명 :                  (서명)</v>
      </c>
      <c r="C466" s="429"/>
      <c r="E466" s="429" t="str">
        <f>정부지원금!$E$29</f>
        <v>성명 :                  (서명)</v>
      </c>
      <c r="F466" s="430"/>
      <c r="H466" s="429" t="str">
        <f>정부지원금!$G$29</f>
        <v>성명 :                  (서명)</v>
      </c>
      <c r="K466" s="430" t="str">
        <f>정부지원금!$I$29</f>
        <v>성명 :                  (서명)</v>
      </c>
      <c r="N466" s="430" t="str">
        <f>정부지원금!$K$29</f>
        <v>성명 :                  (서명)</v>
      </c>
      <c r="P466" s="382"/>
    </row>
    <row r="467" spans="1:20" s="428" customFormat="1" ht="25.5" customHeight="1" outlineLevel="1" x14ac:dyDescent="0.25">
      <c r="B467" s="429" t="str">
        <f>정부지원금!$B$30</f>
        <v>성명 :                  (서명)</v>
      </c>
      <c r="C467" s="429"/>
      <c r="E467" s="429" t="str">
        <f>정부지원금!$E$30</f>
        <v>성명 :                  (서명)</v>
      </c>
      <c r="F467" s="430"/>
      <c r="H467" s="429" t="str">
        <f>정부지원금!$G$30</f>
        <v>성명 :                  (서명)</v>
      </c>
      <c r="K467" s="430" t="str">
        <f>정부지원금!$I$30</f>
        <v>성명 :                  (서명)</v>
      </c>
      <c r="N467" s="430" t="str">
        <f>정부지원금!$K$30</f>
        <v>성명 :                  (서명)</v>
      </c>
      <c r="P467" s="382"/>
    </row>
    <row r="469" spans="1:20" ht="43.5" customHeight="1" x14ac:dyDescent="0.25">
      <c r="B469" s="372" t="s">
        <v>262</v>
      </c>
      <c r="C469" s="373"/>
      <c r="D469" s="373"/>
      <c r="E469" s="373"/>
      <c r="F469" s="373"/>
      <c r="G469" s="373"/>
      <c r="H469" s="373"/>
      <c r="I469" s="373"/>
      <c r="J469" s="373"/>
      <c r="K469" s="373"/>
      <c r="L469" s="373"/>
      <c r="M469" s="373"/>
      <c r="N469" s="373"/>
      <c r="O469" s="373"/>
      <c r="P469" s="373"/>
      <c r="Q469" s="373"/>
      <c r="R469" s="373"/>
    </row>
    <row r="470" spans="1:20" ht="21.6" customHeight="1" x14ac:dyDescent="0.25">
      <c r="B470" s="942" t="str">
        <f>INDEX('훈련비용 조정내역표'!$C$62:$C$72,MATCH(F472,'훈련비용 조정내역표'!$B$62:$B$72,0),0)</f>
        <v>승인</v>
      </c>
      <c r="C470" s="942"/>
      <c r="D470" s="374"/>
      <c r="E470" s="375"/>
      <c r="F470" s="375"/>
      <c r="G470" s="376"/>
      <c r="H470" s="383" t="s">
        <v>247</v>
      </c>
      <c r="I470" s="378">
        <f>INDEX('훈련비용 조정내역표'!$G$62:$G$72,MATCH(F472,'훈련비용 조정내역표'!$B$62:$B$72,0),0)</f>
        <v>0</v>
      </c>
      <c r="J470" s="383" t="s">
        <v>248</v>
      </c>
      <c r="K470" s="605">
        <f>INT(IFERROR($J475/($B474*$E474*$B477),))</f>
        <v>0</v>
      </c>
      <c r="L470" s="435" t="e">
        <f>K470/$I470</f>
        <v>#DIV/0!</v>
      </c>
      <c r="M470" s="436" t="s">
        <v>249</v>
      </c>
      <c r="N470" s="605">
        <f>INT(IFERROR($N475/($D474*$G474*$D477),))</f>
        <v>0</v>
      </c>
      <c r="O470" s="435" t="e">
        <f>N470/$I470</f>
        <v>#DIV/0!</v>
      </c>
      <c r="P470" s="373"/>
      <c r="Q470" s="373"/>
      <c r="R470" s="373"/>
    </row>
    <row r="471" spans="1:20" ht="21.6" customHeight="1" x14ac:dyDescent="0.25">
      <c r="B471" s="379" t="s">
        <v>229</v>
      </c>
      <c r="C471" s="881" t="s">
        <v>330</v>
      </c>
      <c r="D471" s="881"/>
      <c r="E471" s="881"/>
      <c r="F471" s="377" t="s">
        <v>231</v>
      </c>
      <c r="G471" s="380" t="s">
        <v>233</v>
      </c>
      <c r="H471" s="943" t="s">
        <v>250</v>
      </c>
      <c r="I471" s="944"/>
      <c r="J471" s="944"/>
      <c r="K471" s="944"/>
      <c r="L471" s="944"/>
      <c r="M471" s="944"/>
      <c r="N471" s="944"/>
      <c r="O471" s="945"/>
      <c r="P471" s="373"/>
      <c r="Q471" s="373"/>
      <c r="R471" s="373"/>
    </row>
    <row r="472" spans="1:20" ht="21.6" customHeight="1" thickBot="1" x14ac:dyDescent="0.3">
      <c r="B472" s="636" t="str">
        <f>일반사항!$E$6</f>
        <v>부산</v>
      </c>
      <c r="C472" s="961" t="str">
        <f>"("&amp;일반사항!$E$8&amp;")"</f>
        <v>()</v>
      </c>
      <c r="D472" s="937"/>
      <c r="E472" s="937"/>
      <c r="F472" s="665">
        <f>'훈련비용 조정내역표'!$B$71</f>
        <v>60</v>
      </c>
      <c r="G472" s="381">
        <f>INDEX('훈련비용 조정내역표'!$H$62:$H$72,MATCH(F472,'훈련비용 조정내역표'!$B$62:$B$72,0),0)</f>
        <v>0</v>
      </c>
      <c r="H472" s="937">
        <f>INDEX('훈련비용 조정내역표'!$D$62:$D$72,MATCH(F472,'훈련비용 조정내역표'!$B$62:$B$72,0),0)</f>
        <v>0</v>
      </c>
      <c r="I472" s="937"/>
      <c r="J472" s="937"/>
      <c r="K472" s="937"/>
      <c r="L472" s="434" t="str">
        <f>IF(E474=G474,"◯ 적합","◯ 변경")</f>
        <v>◯ 적합</v>
      </c>
      <c r="M472" s="938">
        <f>INDEX('훈련비용 조정내역표'!$E$62:$E$72,MATCH(F472,'훈련비용 조정내역표'!$B$62:$B$72,0),0)</f>
        <v>0</v>
      </c>
      <c r="N472" s="938"/>
      <c r="O472" s="938"/>
      <c r="P472" s="373"/>
      <c r="Q472" s="373"/>
      <c r="R472" s="373"/>
    </row>
    <row r="473" spans="1:20" ht="21.6" customHeight="1" thickTop="1" x14ac:dyDescent="0.25">
      <c r="B473" s="939" t="s">
        <v>106</v>
      </c>
      <c r="C473" s="939"/>
      <c r="D473" s="939"/>
      <c r="E473" s="939" t="s">
        <v>163</v>
      </c>
      <c r="F473" s="939"/>
      <c r="G473" s="940"/>
      <c r="H473" s="941" t="s">
        <v>243</v>
      </c>
      <c r="I473" s="939"/>
      <c r="J473" s="939"/>
      <c r="K473" s="939"/>
      <c r="L473" s="939" t="s">
        <v>246</v>
      </c>
      <c r="M473" s="939"/>
      <c r="N473" s="939"/>
      <c r="O473" s="939"/>
      <c r="P473" s="373"/>
      <c r="Q473" s="373"/>
      <c r="R473" s="373"/>
      <c r="T473" s="382"/>
    </row>
    <row r="474" spans="1:20" ht="21.6" customHeight="1" x14ac:dyDescent="0.25">
      <c r="B474" s="915">
        <f>INDEX('훈련비용 조정내역표'!$O$62:$O$72,MATCH(F472,'훈련비용 조정내역표'!$B$62:$B$72,0),0)</f>
        <v>0</v>
      </c>
      <c r="C474" s="917" t="str">
        <f>IF(B474=D474,"◯ 적합","◯ 변경")</f>
        <v>◯ 적합</v>
      </c>
      <c r="D474" s="918">
        <f>INDEX('훈련비용 조정내역표'!$Y$62:$Y$72,MATCH(F472,'훈련비용 조정내역표'!$B$62:$B$72,0),0)</f>
        <v>0</v>
      </c>
      <c r="E474" s="915">
        <f>INDEX('훈련비용 조정내역표'!$N$62:$N$72,MATCH(F472,'훈련비용 조정내역표'!$B$62:$B$72,0),0)</f>
        <v>0</v>
      </c>
      <c r="F474" s="917" t="str">
        <f>IF(E474=G474,"◯ 적합","◯ 변경")</f>
        <v>◯ 적합</v>
      </c>
      <c r="G474" s="921">
        <f>INDEX('훈련비용 조정내역표'!$X$62:$X$72,MATCH(F472,'훈련비용 조정내역표'!$B$62:$B$72,0),0)</f>
        <v>0</v>
      </c>
      <c r="H474" s="934" t="s">
        <v>36</v>
      </c>
      <c r="I474" s="926"/>
      <c r="J474" s="935">
        <f>J475+J476+J477+J478</f>
        <v>0</v>
      </c>
      <c r="K474" s="935"/>
      <c r="L474" s="926" t="s">
        <v>36</v>
      </c>
      <c r="M474" s="926"/>
      <c r="N474" s="935">
        <f>N475+N476+N477+N478</f>
        <v>0</v>
      </c>
      <c r="O474" s="935"/>
      <c r="P474" s="373"/>
      <c r="Q474" s="373"/>
      <c r="R474" s="373"/>
      <c r="T474" s="382"/>
    </row>
    <row r="475" spans="1:20" ht="21.6" customHeight="1" x14ac:dyDescent="0.25">
      <c r="A475" s="371" t="str">
        <f>F472&amp;"훈련비금액"</f>
        <v>60훈련비금액</v>
      </c>
      <c r="B475" s="915"/>
      <c r="C475" s="917"/>
      <c r="D475" s="918"/>
      <c r="E475" s="915"/>
      <c r="F475" s="917"/>
      <c r="G475" s="921"/>
      <c r="H475" s="929" t="s">
        <v>263</v>
      </c>
      <c r="I475" s="932"/>
      <c r="J475" s="936">
        <f>E509</f>
        <v>0</v>
      </c>
      <c r="K475" s="936"/>
      <c r="L475" s="932" t="s">
        <v>263</v>
      </c>
      <c r="M475" s="932"/>
      <c r="N475" s="936">
        <f>L509</f>
        <v>0</v>
      </c>
      <c r="O475" s="936"/>
      <c r="P475" s="373"/>
      <c r="Q475" s="373"/>
      <c r="R475" s="373"/>
      <c r="T475" s="382"/>
    </row>
    <row r="476" spans="1:20" ht="21.6" customHeight="1" x14ac:dyDescent="0.25">
      <c r="A476" s="371" t="str">
        <f>F472&amp;"숙식비"</f>
        <v>60숙식비</v>
      </c>
      <c r="B476" s="926" t="s">
        <v>236</v>
      </c>
      <c r="C476" s="926"/>
      <c r="D476" s="926"/>
      <c r="E476" s="926" t="s">
        <v>237</v>
      </c>
      <c r="F476" s="926"/>
      <c r="G476" s="927"/>
      <c r="H476" s="928" t="s">
        <v>342</v>
      </c>
      <c r="I476" s="384" t="s">
        <v>244</v>
      </c>
      <c r="J476" s="923">
        <f>E510</f>
        <v>0</v>
      </c>
      <c r="K476" s="923"/>
      <c r="L476" s="931" t="s">
        <v>342</v>
      </c>
      <c r="M476" s="384" t="s">
        <v>244</v>
      </c>
      <c r="N476" s="914">
        <f>L510</f>
        <v>0</v>
      </c>
      <c r="O476" s="914"/>
      <c r="P476" s="373"/>
      <c r="Q476" s="373"/>
      <c r="R476" s="373"/>
      <c r="T476" s="382"/>
    </row>
    <row r="477" spans="1:20" ht="21.6" customHeight="1" x14ac:dyDescent="0.25">
      <c r="A477" s="371" t="str">
        <f>F472&amp;"식비"</f>
        <v>60식비</v>
      </c>
      <c r="B477" s="915">
        <f>INDEX('훈련비용 조정내역표'!$M$62:$M$72,MATCH(F472,'훈련비용 조정내역표'!$B$62:$B$72,0),0)</f>
        <v>0</v>
      </c>
      <c r="C477" s="917" t="str">
        <f>IF(B477=D477,"◯ 적합","◯ 변경")</f>
        <v>◯ 적합</v>
      </c>
      <c r="D477" s="918">
        <f>INDEX('훈련비용 조정내역표'!$W$62:$W$72,MATCH(F472,'훈련비용 조정내역표'!$B$62:$B$72,0),0)</f>
        <v>0</v>
      </c>
      <c r="E477" s="920">
        <f>INDEX('훈련비용 조정내역표'!$J$62:$J$72,MATCH(F472,'훈련비용 조정내역표'!$B$62:$B$72,0),0)</f>
        <v>0</v>
      </c>
      <c r="F477" s="917" t="str">
        <f>IF(E477=G477,"◯ 적합","◯ 변경")</f>
        <v>◯ 적합</v>
      </c>
      <c r="G477" s="921">
        <f>INDEX('훈련비용 조정내역표'!$K$62:$K$72,MATCH(F472,'훈련비용 조정내역표'!$B$62:$B$72,0),0)</f>
        <v>0</v>
      </c>
      <c r="H477" s="929"/>
      <c r="I477" s="384" t="s">
        <v>199</v>
      </c>
      <c r="J477" s="923">
        <f>E511</f>
        <v>0</v>
      </c>
      <c r="K477" s="923"/>
      <c r="L477" s="932"/>
      <c r="M477" s="384" t="s">
        <v>199</v>
      </c>
      <c r="N477" s="914">
        <f>L511</f>
        <v>0</v>
      </c>
      <c r="O477" s="914"/>
      <c r="P477" s="373"/>
      <c r="Q477" s="373"/>
      <c r="R477" s="373"/>
      <c r="T477" s="382"/>
    </row>
    <row r="478" spans="1:20" ht="21.6" customHeight="1" thickBot="1" x14ac:dyDescent="0.3">
      <c r="A478" s="371" t="str">
        <f>F472&amp;"수당 등"</f>
        <v>60수당 등</v>
      </c>
      <c r="B478" s="916"/>
      <c r="C478" s="917"/>
      <c r="D478" s="919"/>
      <c r="E478" s="916"/>
      <c r="F478" s="917"/>
      <c r="G478" s="922"/>
      <c r="H478" s="930"/>
      <c r="I478" s="385" t="s">
        <v>245</v>
      </c>
      <c r="J478" s="924">
        <f>E512</f>
        <v>0</v>
      </c>
      <c r="K478" s="924"/>
      <c r="L478" s="933"/>
      <c r="M478" s="385" t="s">
        <v>245</v>
      </c>
      <c r="N478" s="925">
        <f>L512</f>
        <v>0</v>
      </c>
      <c r="O478" s="925"/>
      <c r="P478" s="373"/>
      <c r="Q478" s="373"/>
      <c r="R478" s="373"/>
      <c r="T478" s="382"/>
    </row>
    <row r="479" spans="1:20" ht="21.6" customHeight="1" thickTop="1" thickBot="1" x14ac:dyDescent="0.3">
      <c r="B479" s="883" t="s">
        <v>238</v>
      </c>
      <c r="C479" s="883"/>
      <c r="D479" s="386">
        <f>INDEX('훈련비용 조정내역표'!$L$62:$L$72,MATCH(F472,'훈련비용 조정내역표'!$B$62:$B$72,0),0)</f>
        <v>0</v>
      </c>
      <c r="E479" s="883" t="s">
        <v>239</v>
      </c>
      <c r="F479" s="883"/>
      <c r="G479" s="387">
        <f>INDEX('훈련비용 조정내역표'!$V$62:$V$72,MATCH(F472,'훈련비용 조정내역표'!$B$62:$B$72,0),0)</f>
        <v>0</v>
      </c>
      <c r="H479" s="884" t="s">
        <v>240</v>
      </c>
      <c r="I479" s="884"/>
      <c r="J479" s="388" t="s">
        <v>241</v>
      </c>
      <c r="K479" s="389"/>
      <c r="L479" s="388" t="s">
        <v>242</v>
      </c>
      <c r="M479" s="390"/>
      <c r="N479" s="885"/>
      <c r="O479" s="885"/>
      <c r="P479" s="373"/>
      <c r="Q479" s="373"/>
      <c r="R479" s="373"/>
      <c r="T479" s="382"/>
    </row>
    <row r="480" spans="1:20" ht="21.6" customHeight="1" thickTop="1" x14ac:dyDescent="0.25">
      <c r="B480" s="886" t="s">
        <v>174</v>
      </c>
      <c r="C480" s="889" t="s">
        <v>175</v>
      </c>
      <c r="D480" s="890"/>
      <c r="E480" s="895" t="s">
        <v>251</v>
      </c>
      <c r="F480" s="896"/>
      <c r="G480" s="896"/>
      <c r="H480" s="896"/>
      <c r="I480" s="897" t="s">
        <v>252</v>
      </c>
      <c r="J480" s="898"/>
      <c r="K480" s="899"/>
      <c r="L480" s="906" t="s">
        <v>253</v>
      </c>
      <c r="M480" s="907"/>
      <c r="N480" s="907"/>
      <c r="O480" s="908"/>
      <c r="P480" s="382"/>
    </row>
    <row r="481" spans="1:16" ht="21.6" customHeight="1" x14ac:dyDescent="0.25">
      <c r="B481" s="887"/>
      <c r="C481" s="891"/>
      <c r="D481" s="892"/>
      <c r="E481" s="909" t="s">
        <v>176</v>
      </c>
      <c r="F481" s="911" t="s">
        <v>177</v>
      </c>
      <c r="G481" s="912"/>
      <c r="H481" s="913"/>
      <c r="I481" s="900"/>
      <c r="J481" s="901"/>
      <c r="K481" s="902"/>
      <c r="L481" s="909" t="s">
        <v>176</v>
      </c>
      <c r="M481" s="911" t="s">
        <v>177</v>
      </c>
      <c r="N481" s="912"/>
      <c r="O481" s="913"/>
      <c r="P481" s="382"/>
    </row>
    <row r="482" spans="1:16" ht="21.6" customHeight="1" x14ac:dyDescent="0.25">
      <c r="B482" s="888"/>
      <c r="C482" s="893"/>
      <c r="D482" s="894"/>
      <c r="E482" s="910"/>
      <c r="F482" s="392" t="s">
        <v>134</v>
      </c>
      <c r="G482" s="392" t="s">
        <v>195</v>
      </c>
      <c r="H482" s="392" t="s">
        <v>136</v>
      </c>
      <c r="I482" s="903"/>
      <c r="J482" s="904"/>
      <c r="K482" s="905"/>
      <c r="L482" s="910"/>
      <c r="M482" s="392" t="s">
        <v>134</v>
      </c>
      <c r="N482" s="392" t="s">
        <v>195</v>
      </c>
      <c r="O482" s="392" t="s">
        <v>136</v>
      </c>
      <c r="P482" s="382"/>
    </row>
    <row r="483" spans="1:16" ht="18.600000000000001" customHeight="1" x14ac:dyDescent="0.25">
      <c r="A483" s="451" t="s">
        <v>114</v>
      </c>
      <c r="B483" s="393" t="s">
        <v>114</v>
      </c>
      <c r="C483" s="880" t="s">
        <v>180</v>
      </c>
      <c r="D483" s="878"/>
      <c r="E483" s="394">
        <f>F483*G483*H483</f>
        <v>0</v>
      </c>
      <c r="F483" s="395"/>
      <c r="G483" s="395"/>
      <c r="H483" s="394">
        <f>B474</f>
        <v>0</v>
      </c>
      <c r="I483" s="396">
        <f>L483-E483</f>
        <v>0</v>
      </c>
      <c r="J483" s="397"/>
      <c r="K483" s="398"/>
      <c r="L483" s="394">
        <f>M483*N483*O483</f>
        <v>0</v>
      </c>
      <c r="M483" s="399"/>
      <c r="N483" s="399"/>
      <c r="O483" s="394">
        <f>D474</f>
        <v>0</v>
      </c>
      <c r="P483" s="382"/>
    </row>
    <row r="484" spans="1:16" ht="18.600000000000001" customHeight="1" x14ac:dyDescent="0.25">
      <c r="A484" s="451" t="s">
        <v>164</v>
      </c>
      <c r="B484" s="881" t="s">
        <v>164</v>
      </c>
      <c r="C484" s="876" t="s">
        <v>178</v>
      </c>
      <c r="D484" s="877"/>
      <c r="E484" s="400">
        <f>SUM(E485:E488)</f>
        <v>0</v>
      </c>
      <c r="F484" s="401"/>
      <c r="G484" s="402"/>
      <c r="H484" s="402"/>
      <c r="I484" s="396"/>
      <c r="J484" s="403"/>
      <c r="K484" s="404"/>
      <c r="L484" s="400">
        <f>SUM(L485:L488)</f>
        <v>0</v>
      </c>
      <c r="M484" s="401"/>
      <c r="N484" s="402"/>
      <c r="O484" s="402"/>
      <c r="P484" s="382"/>
    </row>
    <row r="485" spans="1:16" ht="18.600000000000001" customHeight="1" x14ac:dyDescent="0.25">
      <c r="A485" s="451"/>
      <c r="B485" s="881"/>
      <c r="C485" s="874" t="s">
        <v>181</v>
      </c>
      <c r="D485" s="882"/>
      <c r="E485" s="394">
        <f t="shared" ref="E485:E488" si="170">F485*G485*H485</f>
        <v>0</v>
      </c>
      <c r="F485" s="395"/>
      <c r="G485" s="395"/>
      <c r="H485" s="394">
        <f>H483</f>
        <v>0</v>
      </c>
      <c r="I485" s="396">
        <f t="shared" ref="I485:I489" si="171">L485-E485</f>
        <v>0</v>
      </c>
      <c r="J485" s="397"/>
      <c r="K485" s="398"/>
      <c r="L485" s="394">
        <f t="shared" ref="L485:L489" si="172">M485*N485*O485</f>
        <v>0</v>
      </c>
      <c r="M485" s="399"/>
      <c r="N485" s="399"/>
      <c r="O485" s="394">
        <f>O483</f>
        <v>0</v>
      </c>
      <c r="P485" s="382"/>
    </row>
    <row r="486" spans="1:16" ht="18.600000000000001" customHeight="1" x14ac:dyDescent="0.25">
      <c r="A486" s="451"/>
      <c r="B486" s="881"/>
      <c r="C486" s="874" t="s">
        <v>181</v>
      </c>
      <c r="D486" s="882"/>
      <c r="E486" s="394">
        <f t="shared" si="170"/>
        <v>0</v>
      </c>
      <c r="F486" s="395"/>
      <c r="G486" s="395"/>
      <c r="H486" s="394">
        <f>H483</f>
        <v>0</v>
      </c>
      <c r="I486" s="396">
        <f t="shared" si="171"/>
        <v>0</v>
      </c>
      <c r="J486" s="397"/>
      <c r="K486" s="398"/>
      <c r="L486" s="394">
        <f t="shared" si="172"/>
        <v>0</v>
      </c>
      <c r="M486" s="399"/>
      <c r="N486" s="399"/>
      <c r="O486" s="394">
        <f>O483</f>
        <v>0</v>
      </c>
      <c r="P486" s="382"/>
    </row>
    <row r="487" spans="1:16" ht="18.600000000000001" customHeight="1" x14ac:dyDescent="0.25">
      <c r="A487" s="451"/>
      <c r="B487" s="881"/>
      <c r="C487" s="874" t="s">
        <v>182</v>
      </c>
      <c r="D487" s="867"/>
      <c r="E487" s="394">
        <f t="shared" si="170"/>
        <v>0</v>
      </c>
      <c r="F487" s="395"/>
      <c r="G487" s="395"/>
      <c r="H487" s="394">
        <f>H483</f>
        <v>0</v>
      </c>
      <c r="I487" s="396">
        <f t="shared" si="171"/>
        <v>0</v>
      </c>
      <c r="J487" s="397"/>
      <c r="K487" s="398"/>
      <c r="L487" s="394">
        <f t="shared" si="172"/>
        <v>0</v>
      </c>
      <c r="M487" s="399"/>
      <c r="N487" s="399"/>
      <c r="O487" s="394">
        <f>O483</f>
        <v>0</v>
      </c>
      <c r="P487" s="382"/>
    </row>
    <row r="488" spans="1:16" ht="18.600000000000001" customHeight="1" x14ac:dyDescent="0.25">
      <c r="A488" s="451"/>
      <c r="B488" s="881"/>
      <c r="C488" s="874" t="s">
        <v>182</v>
      </c>
      <c r="D488" s="867"/>
      <c r="E488" s="394">
        <f t="shared" si="170"/>
        <v>0</v>
      </c>
      <c r="F488" s="395"/>
      <c r="G488" s="395"/>
      <c r="H488" s="394">
        <f>H483</f>
        <v>0</v>
      </c>
      <c r="I488" s="396">
        <f t="shared" si="171"/>
        <v>0</v>
      </c>
      <c r="J488" s="397"/>
      <c r="K488" s="398"/>
      <c r="L488" s="394">
        <f t="shared" si="172"/>
        <v>0</v>
      </c>
      <c r="M488" s="399"/>
      <c r="N488" s="399"/>
      <c r="O488" s="394">
        <f>O483</f>
        <v>0</v>
      </c>
      <c r="P488" s="382"/>
    </row>
    <row r="489" spans="1:16" ht="18.600000000000001" customHeight="1" x14ac:dyDescent="0.25">
      <c r="A489" s="451" t="s">
        <v>165</v>
      </c>
      <c r="B489" s="405" t="s">
        <v>165</v>
      </c>
      <c r="C489" s="874" t="s">
        <v>183</v>
      </c>
      <c r="D489" s="867"/>
      <c r="E489" s="394">
        <f>F489*G489*H489</f>
        <v>0</v>
      </c>
      <c r="F489" s="395"/>
      <c r="G489" s="395"/>
      <c r="H489" s="394">
        <f>H483</f>
        <v>0</v>
      </c>
      <c r="I489" s="396">
        <f t="shared" si="171"/>
        <v>0</v>
      </c>
      <c r="J489" s="397"/>
      <c r="K489" s="398"/>
      <c r="L489" s="394">
        <f t="shared" si="172"/>
        <v>0</v>
      </c>
      <c r="M489" s="399"/>
      <c r="N489" s="399"/>
      <c r="O489" s="394">
        <f>O483</f>
        <v>0</v>
      </c>
      <c r="P489" s="382"/>
    </row>
    <row r="490" spans="1:16" ht="18.600000000000001" customHeight="1" x14ac:dyDescent="0.25">
      <c r="A490" s="451" t="s">
        <v>166</v>
      </c>
      <c r="B490" s="875" t="s">
        <v>166</v>
      </c>
      <c r="C490" s="876" t="s">
        <v>178</v>
      </c>
      <c r="D490" s="877"/>
      <c r="E490" s="400">
        <f>SUM(E491:E493)</f>
        <v>0</v>
      </c>
      <c r="F490" s="401"/>
      <c r="G490" s="402"/>
      <c r="H490" s="402"/>
      <c r="I490" s="406"/>
      <c r="J490" s="403"/>
      <c r="K490" s="404"/>
      <c r="L490" s="400">
        <f>SUM(L491:L493)</f>
        <v>0</v>
      </c>
      <c r="M490" s="401"/>
      <c r="N490" s="402"/>
      <c r="O490" s="402"/>
      <c r="P490" s="382"/>
    </row>
    <row r="491" spans="1:16" ht="18.600000000000001" customHeight="1" x14ac:dyDescent="0.25">
      <c r="A491" s="451"/>
      <c r="B491" s="879"/>
      <c r="C491" s="866" t="s">
        <v>184</v>
      </c>
      <c r="D491" s="867"/>
      <c r="E491" s="394">
        <f>F491*G491*H491</f>
        <v>0</v>
      </c>
      <c r="F491" s="395"/>
      <c r="G491" s="395"/>
      <c r="H491" s="394">
        <f>H483</f>
        <v>0</v>
      </c>
      <c r="I491" s="396">
        <f t="shared" ref="I491:I494" si="173">L491-E491</f>
        <v>0</v>
      </c>
      <c r="J491" s="397"/>
      <c r="K491" s="398"/>
      <c r="L491" s="394">
        <f t="shared" ref="L491:L494" si="174">M491*N491*O491</f>
        <v>0</v>
      </c>
      <c r="M491" s="399"/>
      <c r="N491" s="399"/>
      <c r="O491" s="394">
        <f>O483</f>
        <v>0</v>
      </c>
      <c r="P491" s="382"/>
    </row>
    <row r="492" spans="1:16" ht="18.600000000000001" customHeight="1" x14ac:dyDescent="0.25">
      <c r="A492" s="451"/>
      <c r="B492" s="879"/>
      <c r="C492" s="866" t="s">
        <v>185</v>
      </c>
      <c r="D492" s="867"/>
      <c r="E492" s="394">
        <f t="shared" ref="E492:E493" si="175">F492*G492*H492</f>
        <v>0</v>
      </c>
      <c r="F492" s="395"/>
      <c r="G492" s="395"/>
      <c r="H492" s="394">
        <f>H483</f>
        <v>0</v>
      </c>
      <c r="I492" s="396">
        <f t="shared" si="173"/>
        <v>0</v>
      </c>
      <c r="J492" s="397"/>
      <c r="K492" s="398"/>
      <c r="L492" s="394">
        <f t="shared" si="174"/>
        <v>0</v>
      </c>
      <c r="M492" s="399"/>
      <c r="N492" s="399"/>
      <c r="O492" s="394">
        <f>O483</f>
        <v>0</v>
      </c>
      <c r="P492" s="382"/>
    </row>
    <row r="493" spans="1:16" ht="18.600000000000001" customHeight="1" x14ac:dyDescent="0.25">
      <c r="A493" s="451"/>
      <c r="B493" s="879"/>
      <c r="C493" s="866" t="s">
        <v>179</v>
      </c>
      <c r="D493" s="867"/>
      <c r="E493" s="394">
        <f t="shared" si="175"/>
        <v>0</v>
      </c>
      <c r="F493" s="395"/>
      <c r="G493" s="395"/>
      <c r="H493" s="394">
        <f>H483</f>
        <v>0</v>
      </c>
      <c r="I493" s="396">
        <f t="shared" si="173"/>
        <v>0</v>
      </c>
      <c r="J493" s="397"/>
      <c r="K493" s="398"/>
      <c r="L493" s="394">
        <f t="shared" si="174"/>
        <v>0</v>
      </c>
      <c r="M493" s="399"/>
      <c r="N493" s="399"/>
      <c r="O493" s="394">
        <f>O483</f>
        <v>0</v>
      </c>
      <c r="P493" s="382"/>
    </row>
    <row r="494" spans="1:16" ht="18.600000000000001" customHeight="1" x14ac:dyDescent="0.25">
      <c r="A494" s="451" t="s">
        <v>167</v>
      </c>
      <c r="B494" s="407" t="s">
        <v>167</v>
      </c>
      <c r="C494" s="874" t="s">
        <v>186</v>
      </c>
      <c r="D494" s="867"/>
      <c r="E494" s="394">
        <f>F494*G494*H494</f>
        <v>0</v>
      </c>
      <c r="F494" s="395"/>
      <c r="G494" s="395"/>
      <c r="H494" s="394">
        <f>H483</f>
        <v>0</v>
      </c>
      <c r="I494" s="396">
        <f t="shared" si="173"/>
        <v>0</v>
      </c>
      <c r="J494" s="397"/>
      <c r="K494" s="398"/>
      <c r="L494" s="394">
        <f t="shared" si="174"/>
        <v>0</v>
      </c>
      <c r="M494" s="399"/>
      <c r="N494" s="399"/>
      <c r="O494" s="394">
        <f>O483</f>
        <v>0</v>
      </c>
      <c r="P494" s="382"/>
    </row>
    <row r="495" spans="1:16" ht="18.600000000000001" customHeight="1" x14ac:dyDescent="0.25">
      <c r="A495" s="451" t="s">
        <v>168</v>
      </c>
      <c r="B495" s="875" t="s">
        <v>168</v>
      </c>
      <c r="C495" s="876" t="s">
        <v>178</v>
      </c>
      <c r="D495" s="877"/>
      <c r="E495" s="400">
        <f>SUM(E496:E498)</f>
        <v>0</v>
      </c>
      <c r="F495" s="401"/>
      <c r="G495" s="402"/>
      <c r="H495" s="402"/>
      <c r="I495" s="406"/>
      <c r="J495" s="403"/>
      <c r="K495" s="404"/>
      <c r="L495" s="400">
        <f>SUM(L496:L498)</f>
        <v>0</v>
      </c>
      <c r="M495" s="401"/>
      <c r="N495" s="402"/>
      <c r="O495" s="402"/>
      <c r="P495" s="382"/>
    </row>
    <row r="496" spans="1:16" ht="18.600000000000001" customHeight="1" x14ac:dyDescent="0.25">
      <c r="A496" s="451"/>
      <c r="B496" s="875"/>
      <c r="C496" s="866" t="s">
        <v>187</v>
      </c>
      <c r="D496" s="867"/>
      <c r="E496" s="394">
        <f t="shared" ref="E496:E498" si="176">F496*G496*H496</f>
        <v>0</v>
      </c>
      <c r="F496" s="395"/>
      <c r="G496" s="395"/>
      <c r="H496" s="394">
        <f>H483</f>
        <v>0</v>
      </c>
      <c r="I496" s="396">
        <f t="shared" ref="I496:I499" si="177">L496-E496</f>
        <v>0</v>
      </c>
      <c r="J496" s="397"/>
      <c r="K496" s="398"/>
      <c r="L496" s="394">
        <f t="shared" ref="L496:L499" si="178">M496*N496*O496</f>
        <v>0</v>
      </c>
      <c r="M496" s="399"/>
      <c r="N496" s="399"/>
      <c r="O496" s="394">
        <f>O483</f>
        <v>0</v>
      </c>
      <c r="P496" s="382"/>
    </row>
    <row r="497" spans="1:17" ht="18.600000000000001" customHeight="1" x14ac:dyDescent="0.25">
      <c r="A497" s="451"/>
      <c r="B497" s="875"/>
      <c r="C497" s="866" t="s">
        <v>188</v>
      </c>
      <c r="D497" s="867"/>
      <c r="E497" s="394">
        <f t="shared" si="176"/>
        <v>0</v>
      </c>
      <c r="F497" s="395"/>
      <c r="G497" s="395"/>
      <c r="H497" s="394">
        <f>H483</f>
        <v>0</v>
      </c>
      <c r="I497" s="396">
        <f t="shared" si="177"/>
        <v>0</v>
      </c>
      <c r="J497" s="397"/>
      <c r="K497" s="398"/>
      <c r="L497" s="394">
        <f t="shared" si="178"/>
        <v>0</v>
      </c>
      <c r="M497" s="399"/>
      <c r="N497" s="399"/>
      <c r="O497" s="394">
        <f>O483</f>
        <v>0</v>
      </c>
      <c r="P497" s="382"/>
    </row>
    <row r="498" spans="1:17" ht="18.600000000000001" customHeight="1" x14ac:dyDescent="0.25">
      <c r="A498" s="451"/>
      <c r="B498" s="875"/>
      <c r="C498" s="866" t="s">
        <v>179</v>
      </c>
      <c r="D498" s="867"/>
      <c r="E498" s="394">
        <f t="shared" si="176"/>
        <v>0</v>
      </c>
      <c r="F498" s="395"/>
      <c r="G498" s="395"/>
      <c r="H498" s="394">
        <f>H483</f>
        <v>0</v>
      </c>
      <c r="I498" s="396">
        <f t="shared" si="177"/>
        <v>0</v>
      </c>
      <c r="J498" s="397"/>
      <c r="K498" s="398"/>
      <c r="L498" s="394">
        <f t="shared" si="178"/>
        <v>0</v>
      </c>
      <c r="M498" s="399"/>
      <c r="N498" s="399"/>
      <c r="O498" s="394">
        <f>O483</f>
        <v>0</v>
      </c>
      <c r="P498" s="382"/>
    </row>
    <row r="499" spans="1:17" ht="18.600000000000001" customHeight="1" x14ac:dyDescent="0.25">
      <c r="A499" s="451" t="s">
        <v>169</v>
      </c>
      <c r="B499" s="405" t="s">
        <v>169</v>
      </c>
      <c r="C499" s="874" t="s">
        <v>189</v>
      </c>
      <c r="D499" s="867"/>
      <c r="E499" s="394">
        <f>F499*G499*H499</f>
        <v>0</v>
      </c>
      <c r="F499" s="395"/>
      <c r="G499" s="395"/>
      <c r="H499" s="394">
        <f>H483</f>
        <v>0</v>
      </c>
      <c r="I499" s="396">
        <f t="shared" si="177"/>
        <v>0</v>
      </c>
      <c r="J499" s="397"/>
      <c r="K499" s="398"/>
      <c r="L499" s="394">
        <f t="shared" si="178"/>
        <v>0</v>
      </c>
      <c r="M499" s="399"/>
      <c r="N499" s="399"/>
      <c r="O499" s="394">
        <f>O483</f>
        <v>0</v>
      </c>
      <c r="P499" s="382"/>
    </row>
    <row r="500" spans="1:17" ht="18.600000000000001" customHeight="1" x14ac:dyDescent="0.25">
      <c r="A500" s="451" t="s">
        <v>170</v>
      </c>
      <c r="B500" s="875" t="s">
        <v>170</v>
      </c>
      <c r="C500" s="876" t="s">
        <v>178</v>
      </c>
      <c r="D500" s="877"/>
      <c r="E500" s="400">
        <f>SUM(E501:E502)</f>
        <v>0</v>
      </c>
      <c r="F500" s="401"/>
      <c r="G500" s="402"/>
      <c r="H500" s="402"/>
      <c r="I500" s="406"/>
      <c r="J500" s="403"/>
      <c r="K500" s="404"/>
      <c r="L500" s="400">
        <f>SUM(L501:L502)</f>
        <v>0</v>
      </c>
      <c r="M500" s="401"/>
      <c r="N500" s="402"/>
      <c r="O500" s="402"/>
      <c r="P500" s="382"/>
    </row>
    <row r="501" spans="1:17" ht="18.600000000000001" customHeight="1" x14ac:dyDescent="0.25">
      <c r="A501" s="451"/>
      <c r="B501" s="878"/>
      <c r="C501" s="874" t="s">
        <v>170</v>
      </c>
      <c r="D501" s="867"/>
      <c r="E501" s="394">
        <f t="shared" ref="E501" si="179">F501*G501*H501</f>
        <v>0</v>
      </c>
      <c r="F501" s="395"/>
      <c r="G501" s="395"/>
      <c r="H501" s="394">
        <f>H483</f>
        <v>0</v>
      </c>
      <c r="I501" s="396">
        <f t="shared" ref="I501:I503" si="180">L501-E501</f>
        <v>0</v>
      </c>
      <c r="J501" s="397"/>
      <c r="K501" s="398"/>
      <c r="L501" s="394">
        <f t="shared" ref="L501:L503" si="181">M501*N501*O501</f>
        <v>0</v>
      </c>
      <c r="M501" s="399"/>
      <c r="N501" s="399"/>
      <c r="O501" s="394">
        <f>O483</f>
        <v>0</v>
      </c>
      <c r="P501" s="382"/>
    </row>
    <row r="502" spans="1:17" ht="18.600000000000001" customHeight="1" x14ac:dyDescent="0.25">
      <c r="A502" s="451"/>
      <c r="B502" s="878"/>
      <c r="C502" s="874" t="s">
        <v>190</v>
      </c>
      <c r="D502" s="867"/>
      <c r="E502" s="394">
        <f>F502*G502*H502</f>
        <v>0</v>
      </c>
      <c r="F502" s="395"/>
      <c r="G502" s="395"/>
      <c r="H502" s="394">
        <f>H483</f>
        <v>0</v>
      </c>
      <c r="I502" s="396">
        <f t="shared" si="180"/>
        <v>0</v>
      </c>
      <c r="J502" s="397"/>
      <c r="K502" s="398"/>
      <c r="L502" s="394">
        <f t="shared" si="181"/>
        <v>0</v>
      </c>
      <c r="M502" s="399"/>
      <c r="N502" s="399"/>
      <c r="O502" s="394">
        <f>O483</f>
        <v>0</v>
      </c>
      <c r="P502" s="382"/>
    </row>
    <row r="503" spans="1:17" ht="18.600000000000001" customHeight="1" x14ac:dyDescent="0.25">
      <c r="A503" s="451" t="s">
        <v>171</v>
      </c>
      <c r="B503" s="405" t="s">
        <v>171</v>
      </c>
      <c r="C503" s="874" t="s">
        <v>191</v>
      </c>
      <c r="D503" s="867"/>
      <c r="E503" s="394">
        <f>F503*G503*H503</f>
        <v>0</v>
      </c>
      <c r="F503" s="395"/>
      <c r="G503" s="395"/>
      <c r="H503" s="394">
        <f>H483</f>
        <v>0</v>
      </c>
      <c r="I503" s="396">
        <f t="shared" si="180"/>
        <v>0</v>
      </c>
      <c r="J503" s="397"/>
      <c r="K503" s="398"/>
      <c r="L503" s="394">
        <f t="shared" si="181"/>
        <v>0</v>
      </c>
      <c r="M503" s="399"/>
      <c r="N503" s="399"/>
      <c r="O503" s="394">
        <f>O483</f>
        <v>0</v>
      </c>
      <c r="P503" s="382"/>
      <c r="Q503" s="371" t="s">
        <v>256</v>
      </c>
    </row>
    <row r="504" spans="1:17" ht="18.600000000000001" customHeight="1" x14ac:dyDescent="0.25">
      <c r="A504" s="451" t="s">
        <v>172</v>
      </c>
      <c r="B504" s="875" t="s">
        <v>172</v>
      </c>
      <c r="C504" s="876" t="s">
        <v>178</v>
      </c>
      <c r="D504" s="877"/>
      <c r="E504" s="400">
        <f>SUM(E505:E507)</f>
        <v>0</v>
      </c>
      <c r="F504" s="401"/>
      <c r="G504" s="402"/>
      <c r="H504" s="402"/>
      <c r="I504" s="406"/>
      <c r="J504" s="403"/>
      <c r="K504" s="404"/>
      <c r="L504" s="400">
        <f>SUM(L505:L507)</f>
        <v>0</v>
      </c>
      <c r="M504" s="401"/>
      <c r="N504" s="402"/>
      <c r="O504" s="402"/>
      <c r="P504" s="382"/>
    </row>
    <row r="505" spans="1:17" ht="18.600000000000001" customHeight="1" x14ac:dyDescent="0.25">
      <c r="A505" s="451"/>
      <c r="B505" s="875"/>
      <c r="C505" s="866" t="s">
        <v>192</v>
      </c>
      <c r="D505" s="867"/>
      <c r="E505" s="394">
        <f t="shared" ref="E505:E507" si="182">F505*G505*H505</f>
        <v>0</v>
      </c>
      <c r="F505" s="395"/>
      <c r="G505" s="395"/>
      <c r="H505" s="394">
        <f>H483</f>
        <v>0</v>
      </c>
      <c r="I505" s="396">
        <f t="shared" ref="I505:I508" si="183">L505-E505</f>
        <v>0</v>
      </c>
      <c r="J505" s="397"/>
      <c r="K505" s="398"/>
      <c r="L505" s="394">
        <f t="shared" ref="L505:L508" si="184">M505*N505*O505</f>
        <v>0</v>
      </c>
      <c r="M505" s="399"/>
      <c r="N505" s="399"/>
      <c r="O505" s="394">
        <f>O483</f>
        <v>0</v>
      </c>
      <c r="P505" s="382"/>
    </row>
    <row r="506" spans="1:17" ht="18.600000000000001" customHeight="1" x14ac:dyDescent="0.25">
      <c r="A506" s="451"/>
      <c r="B506" s="875"/>
      <c r="C506" s="866" t="s">
        <v>193</v>
      </c>
      <c r="D506" s="867"/>
      <c r="E506" s="394">
        <f t="shared" si="182"/>
        <v>0</v>
      </c>
      <c r="F506" s="395"/>
      <c r="G506" s="395"/>
      <c r="H506" s="394">
        <f>H483</f>
        <v>0</v>
      </c>
      <c r="I506" s="396">
        <f t="shared" si="183"/>
        <v>0</v>
      </c>
      <c r="J506" s="397"/>
      <c r="K506" s="398"/>
      <c r="L506" s="394">
        <f t="shared" si="184"/>
        <v>0</v>
      </c>
      <c r="M506" s="399"/>
      <c r="N506" s="399"/>
      <c r="O506" s="394">
        <f>O483</f>
        <v>0</v>
      </c>
      <c r="P506" s="382"/>
    </row>
    <row r="507" spans="1:17" ht="18.600000000000001" customHeight="1" x14ac:dyDescent="0.25">
      <c r="A507" s="451"/>
      <c r="B507" s="875"/>
      <c r="C507" s="866" t="s">
        <v>179</v>
      </c>
      <c r="D507" s="867"/>
      <c r="E507" s="394">
        <f t="shared" si="182"/>
        <v>0</v>
      </c>
      <c r="F507" s="395"/>
      <c r="G507" s="395"/>
      <c r="H507" s="394">
        <f>H483</f>
        <v>0</v>
      </c>
      <c r="I507" s="396">
        <f t="shared" si="183"/>
        <v>0</v>
      </c>
      <c r="J507" s="397"/>
      <c r="K507" s="398"/>
      <c r="L507" s="394">
        <f t="shared" si="184"/>
        <v>0</v>
      </c>
      <c r="M507" s="399"/>
      <c r="N507" s="399"/>
      <c r="O507" s="394">
        <f>O483</f>
        <v>0</v>
      </c>
      <c r="P507" s="382"/>
    </row>
    <row r="508" spans="1:17" ht="18.600000000000001" customHeight="1" x14ac:dyDescent="0.25">
      <c r="A508" s="451" t="s">
        <v>173</v>
      </c>
      <c r="B508" s="405" t="s">
        <v>173</v>
      </c>
      <c r="C508" s="866" t="s">
        <v>194</v>
      </c>
      <c r="D508" s="867"/>
      <c r="E508" s="394">
        <f>F508*G508*H508</f>
        <v>0</v>
      </c>
      <c r="F508" s="395"/>
      <c r="G508" s="395"/>
      <c r="H508" s="394">
        <f>H483</f>
        <v>0</v>
      </c>
      <c r="I508" s="396">
        <f t="shared" si="183"/>
        <v>0</v>
      </c>
      <c r="J508" s="397"/>
      <c r="K508" s="398"/>
      <c r="L508" s="394">
        <f t="shared" si="184"/>
        <v>0</v>
      </c>
      <c r="M508" s="399"/>
      <c r="N508" s="399"/>
      <c r="O508" s="394">
        <f>O483</f>
        <v>0</v>
      </c>
      <c r="P508" s="382"/>
    </row>
    <row r="509" spans="1:17" s="415" customFormat="1" ht="18.600000000000001" customHeight="1" x14ac:dyDescent="0.25">
      <c r="B509" s="868" t="s">
        <v>196</v>
      </c>
      <c r="C509" s="869"/>
      <c r="D509" s="870"/>
      <c r="E509" s="408">
        <f>SUM(E483,E484,E489,E490,E494,E495,E499,E500,E503,E504,E508)</f>
        <v>0</v>
      </c>
      <c r="F509" s="401"/>
      <c r="G509" s="409"/>
      <c r="H509" s="410"/>
      <c r="I509" s="411"/>
      <c r="J509" s="412"/>
      <c r="K509" s="413"/>
      <c r="L509" s="408">
        <f>SUM(L483,L484,L489,L490,L494,L495,L499,L500,L503,L504,L508)</f>
        <v>0</v>
      </c>
      <c r="M509" s="401"/>
      <c r="N509" s="409"/>
      <c r="O509" s="410"/>
      <c r="P509" s="414"/>
    </row>
    <row r="510" spans="1:17" ht="16.8" customHeight="1" outlineLevel="1" x14ac:dyDescent="0.25">
      <c r="B510" s="871" t="s">
        <v>264</v>
      </c>
      <c r="C510" s="872" t="s">
        <v>201</v>
      </c>
      <c r="D510" s="873"/>
      <c r="E510" s="416">
        <f t="shared" ref="E510" si="185">F510*G510*H510</f>
        <v>0</v>
      </c>
      <c r="F510" s="417"/>
      <c r="G510" s="417"/>
      <c r="H510" s="394">
        <f>H483</f>
        <v>0</v>
      </c>
      <c r="I510" s="396">
        <f t="shared" ref="I510:I512" si="186">L510-E510</f>
        <v>0</v>
      </c>
      <c r="J510" s="397"/>
      <c r="K510" s="398"/>
      <c r="L510" s="394">
        <f t="shared" ref="L510:L512" si="187">M510*N510*O510</f>
        <v>0</v>
      </c>
      <c r="M510" s="399"/>
      <c r="N510" s="399"/>
      <c r="O510" s="394">
        <f>O483</f>
        <v>0</v>
      </c>
      <c r="P510" s="382"/>
    </row>
    <row r="511" spans="1:17" ht="16.8" customHeight="1" outlineLevel="1" x14ac:dyDescent="0.25">
      <c r="B511" s="871"/>
      <c r="C511" s="872" t="s">
        <v>200</v>
      </c>
      <c r="D511" s="873"/>
      <c r="E511" s="416">
        <f>F511*G511*H511</f>
        <v>0</v>
      </c>
      <c r="F511" s="417">
        <v>5000</v>
      </c>
      <c r="G511" s="417">
        <f>20*2</f>
        <v>40</v>
      </c>
      <c r="H511" s="394">
        <f>H483</f>
        <v>0</v>
      </c>
      <c r="I511" s="396">
        <f t="shared" si="186"/>
        <v>0</v>
      </c>
      <c r="J511" s="397"/>
      <c r="K511" s="398"/>
      <c r="L511" s="394">
        <f t="shared" si="187"/>
        <v>0</v>
      </c>
      <c r="M511" s="399"/>
      <c r="N511" s="399"/>
      <c r="O511" s="394">
        <f>O483</f>
        <v>0</v>
      </c>
      <c r="P511" s="382"/>
    </row>
    <row r="512" spans="1:17" ht="16.8" customHeight="1" outlineLevel="1" x14ac:dyDescent="0.25">
      <c r="B512" s="871"/>
      <c r="C512" s="872" t="s">
        <v>197</v>
      </c>
      <c r="D512" s="873"/>
      <c r="E512" s="416">
        <f t="shared" ref="E512" si="188">F512*G512*H512</f>
        <v>0</v>
      </c>
      <c r="F512" s="417"/>
      <c r="G512" s="417"/>
      <c r="H512" s="394">
        <f>H483</f>
        <v>0</v>
      </c>
      <c r="I512" s="396">
        <f t="shared" si="186"/>
        <v>0</v>
      </c>
      <c r="J512" s="397"/>
      <c r="K512" s="398"/>
      <c r="L512" s="394">
        <f t="shared" si="187"/>
        <v>0</v>
      </c>
      <c r="M512" s="399"/>
      <c r="N512" s="399"/>
      <c r="O512" s="394">
        <f>O483</f>
        <v>0</v>
      </c>
      <c r="P512" s="382"/>
    </row>
    <row r="513" spans="2:16" s="415" customFormat="1" ht="18.600000000000001" customHeight="1" outlineLevel="1" thickBot="1" x14ac:dyDescent="0.3">
      <c r="B513" s="860" t="s">
        <v>265</v>
      </c>
      <c r="C513" s="861"/>
      <c r="D513" s="862"/>
      <c r="E513" s="418">
        <f>SUM(E510:E512)</f>
        <v>0</v>
      </c>
      <c r="F513" s="419"/>
      <c r="G513" s="420"/>
      <c r="H513" s="421"/>
      <c r="I513" s="422"/>
      <c r="J513" s="423"/>
      <c r="K513" s="424"/>
      <c r="L513" s="418">
        <f>SUM(L510:L512)</f>
        <v>0</v>
      </c>
      <c r="M513" s="419"/>
      <c r="N513" s="420"/>
      <c r="O513" s="421"/>
      <c r="P513" s="414"/>
    </row>
    <row r="514" spans="2:16" ht="21" customHeight="1" thickBot="1" x14ac:dyDescent="0.3">
      <c r="B514" s="863" t="s">
        <v>254</v>
      </c>
      <c r="C514" s="864"/>
      <c r="D514" s="865" t="s">
        <v>255</v>
      </c>
      <c r="E514" s="857"/>
      <c r="F514" s="857" t="s">
        <v>257</v>
      </c>
      <c r="G514" s="857"/>
      <c r="H514" s="857" t="s">
        <v>258</v>
      </c>
      <c r="I514" s="857"/>
      <c r="J514" s="857" t="s">
        <v>259</v>
      </c>
      <c r="K514" s="857"/>
      <c r="L514" s="858" t="s">
        <v>260</v>
      </c>
      <c r="M514" s="858"/>
      <c r="N514" s="858" t="s">
        <v>261</v>
      </c>
      <c r="O514" s="859"/>
      <c r="P514" s="382"/>
    </row>
    <row r="515" spans="2:16" outlineLevel="1" x14ac:dyDescent="0.25">
      <c r="B515" s="303" t="s">
        <v>266</v>
      </c>
      <c r="E515" s="425">
        <f>(E509-E508)*0.05</f>
        <v>0</v>
      </c>
      <c r="F515" s="303"/>
      <c r="G515" s="303"/>
      <c r="H515" s="426"/>
      <c r="L515" s="425">
        <f>(L509-L508)*0.05</f>
        <v>0</v>
      </c>
      <c r="P515" s="382"/>
    </row>
    <row r="516" spans="2:16" outlineLevel="1" x14ac:dyDescent="0.25">
      <c r="B516" s="303"/>
      <c r="E516" s="427" t="str">
        <f>IF(E508&lt;=E515,"O.K","Review")</f>
        <v>O.K</v>
      </c>
      <c r="F516" s="303"/>
      <c r="G516" s="303"/>
      <c r="L516" s="427" t="str">
        <f>IF(L508&lt;=L515,"O.K","Review")</f>
        <v>O.K</v>
      </c>
      <c r="P516" s="382"/>
    </row>
    <row r="517" spans="2:16" x14ac:dyDescent="0.25">
      <c r="B517" s="303"/>
      <c r="E517" s="427"/>
      <c r="F517" s="303"/>
      <c r="G517" s="303"/>
      <c r="L517" s="427"/>
      <c r="P517" s="382"/>
    </row>
    <row r="518" spans="2:16" s="428" customFormat="1" ht="25.5" customHeight="1" outlineLevel="1" x14ac:dyDescent="0.25">
      <c r="B518" s="429" t="str">
        <f>정부지원금!$B$29</f>
        <v>성명 :                  (서명)</v>
      </c>
      <c r="C518" s="429"/>
      <c r="E518" s="429" t="str">
        <f>정부지원금!$E$29</f>
        <v>성명 :                  (서명)</v>
      </c>
      <c r="F518" s="430"/>
      <c r="H518" s="429" t="str">
        <f>정부지원금!$G$29</f>
        <v>성명 :                  (서명)</v>
      </c>
      <c r="K518" s="430" t="str">
        <f>정부지원금!$I$29</f>
        <v>성명 :                  (서명)</v>
      </c>
      <c r="N518" s="430" t="str">
        <f>정부지원금!$K$29</f>
        <v>성명 :                  (서명)</v>
      </c>
      <c r="P518" s="382"/>
    </row>
    <row r="519" spans="2:16" s="428" customFormat="1" ht="25.5" customHeight="1" outlineLevel="1" x14ac:dyDescent="0.25">
      <c r="B519" s="429" t="str">
        <f>정부지원금!$B$30</f>
        <v>성명 :                  (서명)</v>
      </c>
      <c r="C519" s="429"/>
      <c r="E519" s="429" t="str">
        <f>정부지원금!$E$30</f>
        <v>성명 :                  (서명)</v>
      </c>
      <c r="F519" s="430"/>
      <c r="H519" s="429" t="str">
        <f>정부지원금!$G$30</f>
        <v>성명 :                  (서명)</v>
      </c>
      <c r="K519" s="430" t="str">
        <f>정부지원금!$I$30</f>
        <v>성명 :                  (서명)</v>
      </c>
      <c r="N519" s="430" t="str">
        <f>정부지원금!$K$30</f>
        <v>성명 :                  (서명)</v>
      </c>
      <c r="P519" s="382"/>
    </row>
  </sheetData>
  <mergeCells count="970">
    <mergeCell ref="B2:C2"/>
    <mergeCell ref="C3:E3"/>
    <mergeCell ref="H3:O3"/>
    <mergeCell ref="C4:E4"/>
    <mergeCell ref="H4:K4"/>
    <mergeCell ref="M4:O4"/>
    <mergeCell ref="H6:I6"/>
    <mergeCell ref="J6:K6"/>
    <mergeCell ref="L6:M6"/>
    <mergeCell ref="N6:O6"/>
    <mergeCell ref="H7:I7"/>
    <mergeCell ref="J7:K7"/>
    <mergeCell ref="L7:M7"/>
    <mergeCell ref="N7:O7"/>
    <mergeCell ref="B5:D5"/>
    <mergeCell ref="E5:G5"/>
    <mergeCell ref="H5:K5"/>
    <mergeCell ref="L5:O5"/>
    <mergeCell ref="B6:B7"/>
    <mergeCell ref="C6:C7"/>
    <mergeCell ref="D6:D7"/>
    <mergeCell ref="E6:E7"/>
    <mergeCell ref="F6:F7"/>
    <mergeCell ref="G6:G7"/>
    <mergeCell ref="F9:F10"/>
    <mergeCell ref="G9:G10"/>
    <mergeCell ref="J9:K9"/>
    <mergeCell ref="N9:O9"/>
    <mergeCell ref="J10:K10"/>
    <mergeCell ref="N10:O10"/>
    <mergeCell ref="B8:D8"/>
    <mergeCell ref="E8:G8"/>
    <mergeCell ref="H8:H10"/>
    <mergeCell ref="J8:K8"/>
    <mergeCell ref="L8:L10"/>
    <mergeCell ref="N8:O8"/>
    <mergeCell ref="B9:B10"/>
    <mergeCell ref="C9:C10"/>
    <mergeCell ref="D9:D10"/>
    <mergeCell ref="E9:E10"/>
    <mergeCell ref="B11:C11"/>
    <mergeCell ref="E11:F11"/>
    <mergeCell ref="H11:I11"/>
    <mergeCell ref="N11:O11"/>
    <mergeCell ref="B12:B14"/>
    <mergeCell ref="C12:D14"/>
    <mergeCell ref="E12:H12"/>
    <mergeCell ref="I12:K14"/>
    <mergeCell ref="L12:O12"/>
    <mergeCell ref="E13:E14"/>
    <mergeCell ref="C21:D21"/>
    <mergeCell ref="B22:B25"/>
    <mergeCell ref="C22:D22"/>
    <mergeCell ref="C23:D23"/>
    <mergeCell ref="C24:D24"/>
    <mergeCell ref="C25:D25"/>
    <mergeCell ref="F13:H13"/>
    <mergeCell ref="L13:L14"/>
    <mergeCell ref="M13:O13"/>
    <mergeCell ref="C15:D15"/>
    <mergeCell ref="B16:B20"/>
    <mergeCell ref="C16:D16"/>
    <mergeCell ref="C17:D17"/>
    <mergeCell ref="C18:D18"/>
    <mergeCell ref="C19:D19"/>
    <mergeCell ref="C20:D20"/>
    <mergeCell ref="C31:D31"/>
    <mergeCell ref="B32:B34"/>
    <mergeCell ref="C32:D32"/>
    <mergeCell ref="C33:D33"/>
    <mergeCell ref="C34:D34"/>
    <mergeCell ref="C35:D35"/>
    <mergeCell ref="C26:D26"/>
    <mergeCell ref="B27:B30"/>
    <mergeCell ref="C27:D27"/>
    <mergeCell ref="C28:D28"/>
    <mergeCell ref="C29:D29"/>
    <mergeCell ref="C30:D30"/>
    <mergeCell ref="B41:D41"/>
    <mergeCell ref="B42:B44"/>
    <mergeCell ref="C42:D42"/>
    <mergeCell ref="C43:D43"/>
    <mergeCell ref="C44:D44"/>
    <mergeCell ref="B45:D45"/>
    <mergeCell ref="B36:B39"/>
    <mergeCell ref="C36:D36"/>
    <mergeCell ref="C37:D37"/>
    <mergeCell ref="C38:D38"/>
    <mergeCell ref="C39:D39"/>
    <mergeCell ref="C40:D40"/>
    <mergeCell ref="N46:O46"/>
    <mergeCell ref="B54:C54"/>
    <mergeCell ref="C55:E55"/>
    <mergeCell ref="H55:O55"/>
    <mergeCell ref="C56:E56"/>
    <mergeCell ref="H56:K56"/>
    <mergeCell ref="M56:O56"/>
    <mergeCell ref="B46:C46"/>
    <mergeCell ref="D46:E46"/>
    <mergeCell ref="F46:G46"/>
    <mergeCell ref="H46:I46"/>
    <mergeCell ref="J46:K46"/>
    <mergeCell ref="L46:M46"/>
    <mergeCell ref="H58:I58"/>
    <mergeCell ref="J58:K58"/>
    <mergeCell ref="L58:M58"/>
    <mergeCell ref="N58:O58"/>
    <mergeCell ref="H59:I59"/>
    <mergeCell ref="J59:K59"/>
    <mergeCell ref="L59:M59"/>
    <mergeCell ref="N59:O59"/>
    <mergeCell ref="B57:D57"/>
    <mergeCell ref="E57:G57"/>
    <mergeCell ref="H57:K57"/>
    <mergeCell ref="L57:O57"/>
    <mergeCell ref="B58:B59"/>
    <mergeCell ref="C58:C59"/>
    <mergeCell ref="D58:D59"/>
    <mergeCell ref="E58:E59"/>
    <mergeCell ref="F58:F59"/>
    <mergeCell ref="G58:G59"/>
    <mergeCell ref="F61:F62"/>
    <mergeCell ref="G61:G62"/>
    <mergeCell ref="J61:K61"/>
    <mergeCell ref="N61:O61"/>
    <mergeCell ref="J62:K62"/>
    <mergeCell ref="N62:O62"/>
    <mergeCell ref="B60:D60"/>
    <mergeCell ref="E60:G60"/>
    <mergeCell ref="H60:H62"/>
    <mergeCell ref="J60:K60"/>
    <mergeCell ref="L60:L62"/>
    <mergeCell ref="N60:O60"/>
    <mergeCell ref="B61:B62"/>
    <mergeCell ref="C61:C62"/>
    <mergeCell ref="D61:D62"/>
    <mergeCell ref="E61:E62"/>
    <mergeCell ref="B63:C63"/>
    <mergeCell ref="E63:F63"/>
    <mergeCell ref="H63:I63"/>
    <mergeCell ref="N63:O63"/>
    <mergeCell ref="B64:B66"/>
    <mergeCell ref="C64:D66"/>
    <mergeCell ref="E64:H64"/>
    <mergeCell ref="I64:K66"/>
    <mergeCell ref="L64:O64"/>
    <mergeCell ref="E65:E66"/>
    <mergeCell ref="C73:D73"/>
    <mergeCell ref="B74:B77"/>
    <mergeCell ref="C74:D74"/>
    <mergeCell ref="C75:D75"/>
    <mergeCell ref="C76:D76"/>
    <mergeCell ref="C77:D77"/>
    <mergeCell ref="F65:H65"/>
    <mergeCell ref="L65:L66"/>
    <mergeCell ref="M65:O65"/>
    <mergeCell ref="C67:D67"/>
    <mergeCell ref="B68:B72"/>
    <mergeCell ref="C68:D68"/>
    <mergeCell ref="C69:D69"/>
    <mergeCell ref="C70:D70"/>
    <mergeCell ref="C71:D71"/>
    <mergeCell ref="C72:D72"/>
    <mergeCell ref="C83:D83"/>
    <mergeCell ref="B84:B86"/>
    <mergeCell ref="C84:D84"/>
    <mergeCell ref="C85:D85"/>
    <mergeCell ref="C86:D86"/>
    <mergeCell ref="C87:D87"/>
    <mergeCell ref="C78:D78"/>
    <mergeCell ref="B79:B82"/>
    <mergeCell ref="C79:D79"/>
    <mergeCell ref="C80:D80"/>
    <mergeCell ref="C81:D81"/>
    <mergeCell ref="C82:D82"/>
    <mergeCell ref="B93:D93"/>
    <mergeCell ref="B94:B96"/>
    <mergeCell ref="C94:D94"/>
    <mergeCell ref="C95:D95"/>
    <mergeCell ref="C96:D96"/>
    <mergeCell ref="B97:D97"/>
    <mergeCell ref="B88:B91"/>
    <mergeCell ref="C88:D88"/>
    <mergeCell ref="C89:D89"/>
    <mergeCell ref="C90:D90"/>
    <mergeCell ref="C91:D91"/>
    <mergeCell ref="C92:D92"/>
    <mergeCell ref="N98:O98"/>
    <mergeCell ref="B106:C106"/>
    <mergeCell ref="C107:E107"/>
    <mergeCell ref="H107:O107"/>
    <mergeCell ref="C108:E108"/>
    <mergeCell ref="H108:K108"/>
    <mergeCell ref="M108:O108"/>
    <mergeCell ref="B98:C98"/>
    <mergeCell ref="D98:E98"/>
    <mergeCell ref="F98:G98"/>
    <mergeCell ref="H98:I98"/>
    <mergeCell ref="J98:K98"/>
    <mergeCell ref="L98:M98"/>
    <mergeCell ref="H110:I110"/>
    <mergeCell ref="J110:K110"/>
    <mergeCell ref="L110:M110"/>
    <mergeCell ref="N110:O110"/>
    <mergeCell ref="H111:I111"/>
    <mergeCell ref="J111:K111"/>
    <mergeCell ref="L111:M111"/>
    <mergeCell ref="N111:O111"/>
    <mergeCell ref="B109:D109"/>
    <mergeCell ref="E109:G109"/>
    <mergeCell ref="H109:K109"/>
    <mergeCell ref="L109:O109"/>
    <mergeCell ref="B110:B111"/>
    <mergeCell ref="C110:C111"/>
    <mergeCell ref="D110:D111"/>
    <mergeCell ref="E110:E111"/>
    <mergeCell ref="F110:F111"/>
    <mergeCell ref="G110:G111"/>
    <mergeCell ref="F113:F114"/>
    <mergeCell ref="G113:G114"/>
    <mergeCell ref="J113:K113"/>
    <mergeCell ref="N113:O113"/>
    <mergeCell ref="J114:K114"/>
    <mergeCell ref="N114:O114"/>
    <mergeCell ref="B112:D112"/>
    <mergeCell ref="E112:G112"/>
    <mergeCell ref="H112:H114"/>
    <mergeCell ref="J112:K112"/>
    <mergeCell ref="L112:L114"/>
    <mergeCell ref="N112:O112"/>
    <mergeCell ref="B113:B114"/>
    <mergeCell ref="C113:C114"/>
    <mergeCell ref="D113:D114"/>
    <mergeCell ref="E113:E114"/>
    <mergeCell ref="B115:C115"/>
    <mergeCell ref="E115:F115"/>
    <mergeCell ref="H115:I115"/>
    <mergeCell ref="N115:O115"/>
    <mergeCell ref="B116:B118"/>
    <mergeCell ref="C116:D118"/>
    <mergeCell ref="E116:H116"/>
    <mergeCell ref="I116:K118"/>
    <mergeCell ref="L116:O116"/>
    <mergeCell ref="E117:E118"/>
    <mergeCell ref="C125:D125"/>
    <mergeCell ref="B126:B129"/>
    <mergeCell ref="C126:D126"/>
    <mergeCell ref="C127:D127"/>
    <mergeCell ref="C128:D128"/>
    <mergeCell ref="C129:D129"/>
    <mergeCell ref="F117:H117"/>
    <mergeCell ref="L117:L118"/>
    <mergeCell ref="M117:O117"/>
    <mergeCell ref="C119:D119"/>
    <mergeCell ref="B120:B124"/>
    <mergeCell ref="C120:D120"/>
    <mergeCell ref="C121:D121"/>
    <mergeCell ref="C122:D122"/>
    <mergeCell ref="C123:D123"/>
    <mergeCell ref="C124:D124"/>
    <mergeCell ref="C135:D135"/>
    <mergeCell ref="B136:B138"/>
    <mergeCell ref="C136:D136"/>
    <mergeCell ref="C137:D137"/>
    <mergeCell ref="C138:D138"/>
    <mergeCell ref="C139:D139"/>
    <mergeCell ref="C130:D130"/>
    <mergeCell ref="B131:B134"/>
    <mergeCell ref="C131:D131"/>
    <mergeCell ref="C132:D132"/>
    <mergeCell ref="C133:D133"/>
    <mergeCell ref="C134:D134"/>
    <mergeCell ref="B145:D145"/>
    <mergeCell ref="B146:B148"/>
    <mergeCell ref="C146:D146"/>
    <mergeCell ref="C147:D147"/>
    <mergeCell ref="C148:D148"/>
    <mergeCell ref="B149:D149"/>
    <mergeCell ref="B140:B143"/>
    <mergeCell ref="C140:D140"/>
    <mergeCell ref="C141:D141"/>
    <mergeCell ref="C142:D142"/>
    <mergeCell ref="C143:D143"/>
    <mergeCell ref="C144:D144"/>
    <mergeCell ref="N150:O150"/>
    <mergeCell ref="B158:C158"/>
    <mergeCell ref="C159:E159"/>
    <mergeCell ref="H159:O159"/>
    <mergeCell ref="C160:E160"/>
    <mergeCell ref="H160:K160"/>
    <mergeCell ref="M160:O160"/>
    <mergeCell ref="B150:C150"/>
    <mergeCell ref="D150:E150"/>
    <mergeCell ref="F150:G150"/>
    <mergeCell ref="H150:I150"/>
    <mergeCell ref="J150:K150"/>
    <mergeCell ref="L150:M150"/>
    <mergeCell ref="H162:I162"/>
    <mergeCell ref="J162:K162"/>
    <mergeCell ref="L162:M162"/>
    <mergeCell ref="N162:O162"/>
    <mergeCell ref="H163:I163"/>
    <mergeCell ref="J163:K163"/>
    <mergeCell ref="L163:M163"/>
    <mergeCell ref="N163:O163"/>
    <mergeCell ref="B161:D161"/>
    <mergeCell ref="E161:G161"/>
    <mergeCell ref="H161:K161"/>
    <mergeCell ref="L161:O161"/>
    <mergeCell ref="B162:B163"/>
    <mergeCell ref="C162:C163"/>
    <mergeCell ref="D162:D163"/>
    <mergeCell ref="E162:E163"/>
    <mergeCell ref="F162:F163"/>
    <mergeCell ref="G162:G163"/>
    <mergeCell ref="F165:F166"/>
    <mergeCell ref="G165:G166"/>
    <mergeCell ref="J165:K165"/>
    <mergeCell ref="N165:O165"/>
    <mergeCell ref="J166:K166"/>
    <mergeCell ref="N166:O166"/>
    <mergeCell ref="B164:D164"/>
    <mergeCell ref="E164:G164"/>
    <mergeCell ref="H164:H166"/>
    <mergeCell ref="J164:K164"/>
    <mergeCell ref="L164:L166"/>
    <mergeCell ref="N164:O164"/>
    <mergeCell ref="B165:B166"/>
    <mergeCell ref="C165:C166"/>
    <mergeCell ref="D165:D166"/>
    <mergeCell ref="E165:E166"/>
    <mergeCell ref="B167:C167"/>
    <mergeCell ref="E167:F167"/>
    <mergeCell ref="H167:I167"/>
    <mergeCell ref="N167:O167"/>
    <mergeCell ref="B168:B170"/>
    <mergeCell ref="C168:D170"/>
    <mergeCell ref="E168:H168"/>
    <mergeCell ref="I168:K170"/>
    <mergeCell ref="L168:O168"/>
    <mergeCell ref="E169:E170"/>
    <mergeCell ref="C177:D177"/>
    <mergeCell ref="B178:B181"/>
    <mergeCell ref="C178:D178"/>
    <mergeCell ref="C179:D179"/>
    <mergeCell ref="C180:D180"/>
    <mergeCell ref="C181:D181"/>
    <mergeCell ref="F169:H169"/>
    <mergeCell ref="L169:L170"/>
    <mergeCell ref="M169:O169"/>
    <mergeCell ref="C171:D171"/>
    <mergeCell ref="B172:B176"/>
    <mergeCell ref="C172:D172"/>
    <mergeCell ref="C173:D173"/>
    <mergeCell ref="C174:D174"/>
    <mergeCell ref="C175:D175"/>
    <mergeCell ref="C176:D176"/>
    <mergeCell ref="C187:D187"/>
    <mergeCell ref="B188:B190"/>
    <mergeCell ref="C188:D188"/>
    <mergeCell ref="C189:D189"/>
    <mergeCell ref="C190:D190"/>
    <mergeCell ref="C191:D191"/>
    <mergeCell ref="C182:D182"/>
    <mergeCell ref="B183:B186"/>
    <mergeCell ref="C183:D183"/>
    <mergeCell ref="C184:D184"/>
    <mergeCell ref="C185:D185"/>
    <mergeCell ref="C186:D186"/>
    <mergeCell ref="B197:D197"/>
    <mergeCell ref="B198:B200"/>
    <mergeCell ref="C198:D198"/>
    <mergeCell ref="C199:D199"/>
    <mergeCell ref="C200:D200"/>
    <mergeCell ref="B201:D201"/>
    <mergeCell ref="B192:B195"/>
    <mergeCell ref="C192:D192"/>
    <mergeCell ref="C193:D193"/>
    <mergeCell ref="C194:D194"/>
    <mergeCell ref="C195:D195"/>
    <mergeCell ref="C196:D196"/>
    <mergeCell ref="N202:O202"/>
    <mergeCell ref="B210:C210"/>
    <mergeCell ref="C211:E211"/>
    <mergeCell ref="H211:O211"/>
    <mergeCell ref="C212:E212"/>
    <mergeCell ref="H212:K212"/>
    <mergeCell ref="M212:O212"/>
    <mergeCell ref="B202:C202"/>
    <mergeCell ref="D202:E202"/>
    <mergeCell ref="F202:G202"/>
    <mergeCell ref="H202:I202"/>
    <mergeCell ref="J202:K202"/>
    <mergeCell ref="L202:M202"/>
    <mergeCell ref="H214:I214"/>
    <mergeCell ref="J214:K214"/>
    <mergeCell ref="L214:M214"/>
    <mergeCell ref="N214:O214"/>
    <mergeCell ref="H215:I215"/>
    <mergeCell ref="J215:K215"/>
    <mergeCell ref="L215:M215"/>
    <mergeCell ref="N215:O215"/>
    <mergeCell ref="B213:D213"/>
    <mergeCell ref="E213:G213"/>
    <mergeCell ref="H213:K213"/>
    <mergeCell ref="L213:O213"/>
    <mergeCell ref="B214:B215"/>
    <mergeCell ref="C214:C215"/>
    <mergeCell ref="D214:D215"/>
    <mergeCell ref="E214:E215"/>
    <mergeCell ref="F214:F215"/>
    <mergeCell ref="G214:G215"/>
    <mergeCell ref="F217:F218"/>
    <mergeCell ref="G217:G218"/>
    <mergeCell ref="J217:K217"/>
    <mergeCell ref="N217:O217"/>
    <mergeCell ref="J218:K218"/>
    <mergeCell ref="N218:O218"/>
    <mergeCell ref="B216:D216"/>
    <mergeCell ref="E216:G216"/>
    <mergeCell ref="H216:H218"/>
    <mergeCell ref="J216:K216"/>
    <mergeCell ref="L216:L218"/>
    <mergeCell ref="N216:O216"/>
    <mergeCell ref="B217:B218"/>
    <mergeCell ref="C217:C218"/>
    <mergeCell ref="D217:D218"/>
    <mergeCell ref="E217:E218"/>
    <mergeCell ref="B219:C219"/>
    <mergeCell ref="E219:F219"/>
    <mergeCell ref="H219:I219"/>
    <mergeCell ref="N219:O219"/>
    <mergeCell ref="B220:B222"/>
    <mergeCell ref="C220:D222"/>
    <mergeCell ref="E220:H220"/>
    <mergeCell ref="I220:K222"/>
    <mergeCell ref="L220:O220"/>
    <mergeCell ref="E221:E222"/>
    <mergeCell ref="C229:D229"/>
    <mergeCell ref="B230:B233"/>
    <mergeCell ref="C230:D230"/>
    <mergeCell ref="C231:D231"/>
    <mergeCell ref="C232:D232"/>
    <mergeCell ref="C233:D233"/>
    <mergeCell ref="F221:H221"/>
    <mergeCell ref="L221:L222"/>
    <mergeCell ref="M221:O221"/>
    <mergeCell ref="C223:D223"/>
    <mergeCell ref="B224:B228"/>
    <mergeCell ref="C224:D224"/>
    <mergeCell ref="C225:D225"/>
    <mergeCell ref="C226:D226"/>
    <mergeCell ref="C227:D227"/>
    <mergeCell ref="C228:D228"/>
    <mergeCell ref="C239:D239"/>
    <mergeCell ref="B240:B242"/>
    <mergeCell ref="C240:D240"/>
    <mergeCell ref="C241:D241"/>
    <mergeCell ref="C242:D242"/>
    <mergeCell ref="C243:D243"/>
    <mergeCell ref="C234:D234"/>
    <mergeCell ref="B235:B238"/>
    <mergeCell ref="C235:D235"/>
    <mergeCell ref="C236:D236"/>
    <mergeCell ref="C237:D237"/>
    <mergeCell ref="C238:D238"/>
    <mergeCell ref="B249:D249"/>
    <mergeCell ref="B250:B252"/>
    <mergeCell ref="C250:D250"/>
    <mergeCell ref="C251:D251"/>
    <mergeCell ref="C252:D252"/>
    <mergeCell ref="B253:D253"/>
    <mergeCell ref="B244:B247"/>
    <mergeCell ref="C244:D244"/>
    <mergeCell ref="C245:D245"/>
    <mergeCell ref="C246:D246"/>
    <mergeCell ref="C247:D247"/>
    <mergeCell ref="C248:D248"/>
    <mergeCell ref="N254:O254"/>
    <mergeCell ref="B262:C262"/>
    <mergeCell ref="C263:E263"/>
    <mergeCell ref="H263:O263"/>
    <mergeCell ref="C264:E264"/>
    <mergeCell ref="H264:K264"/>
    <mergeCell ref="M264:O264"/>
    <mergeCell ref="B254:C254"/>
    <mergeCell ref="D254:E254"/>
    <mergeCell ref="F254:G254"/>
    <mergeCell ref="H254:I254"/>
    <mergeCell ref="J254:K254"/>
    <mergeCell ref="L254:M254"/>
    <mergeCell ref="H266:I266"/>
    <mergeCell ref="J266:K266"/>
    <mergeCell ref="L266:M266"/>
    <mergeCell ref="N266:O266"/>
    <mergeCell ref="H267:I267"/>
    <mergeCell ref="J267:K267"/>
    <mergeCell ref="L267:M267"/>
    <mergeCell ref="N267:O267"/>
    <mergeCell ref="B265:D265"/>
    <mergeCell ref="E265:G265"/>
    <mergeCell ref="H265:K265"/>
    <mergeCell ref="L265:O265"/>
    <mergeCell ref="B266:B267"/>
    <mergeCell ref="C266:C267"/>
    <mergeCell ref="D266:D267"/>
    <mergeCell ref="E266:E267"/>
    <mergeCell ref="F266:F267"/>
    <mergeCell ref="G266:G267"/>
    <mergeCell ref="F269:F270"/>
    <mergeCell ref="G269:G270"/>
    <mergeCell ref="J269:K269"/>
    <mergeCell ref="N269:O269"/>
    <mergeCell ref="J270:K270"/>
    <mergeCell ref="N270:O270"/>
    <mergeCell ref="B268:D268"/>
    <mergeCell ref="E268:G268"/>
    <mergeCell ref="H268:H270"/>
    <mergeCell ref="J268:K268"/>
    <mergeCell ref="L268:L270"/>
    <mergeCell ref="N268:O268"/>
    <mergeCell ref="B269:B270"/>
    <mergeCell ref="C269:C270"/>
    <mergeCell ref="D269:D270"/>
    <mergeCell ref="E269:E270"/>
    <mergeCell ref="B271:C271"/>
    <mergeCell ref="E271:F271"/>
    <mergeCell ref="H271:I271"/>
    <mergeCell ref="N271:O271"/>
    <mergeCell ref="B272:B274"/>
    <mergeCell ref="C272:D274"/>
    <mergeCell ref="E272:H272"/>
    <mergeCell ref="I272:K274"/>
    <mergeCell ref="L272:O272"/>
    <mergeCell ref="E273:E274"/>
    <mergeCell ref="C281:D281"/>
    <mergeCell ref="B282:B285"/>
    <mergeCell ref="C282:D282"/>
    <mergeCell ref="C283:D283"/>
    <mergeCell ref="C284:D284"/>
    <mergeCell ref="C285:D285"/>
    <mergeCell ref="F273:H273"/>
    <mergeCell ref="L273:L274"/>
    <mergeCell ref="M273:O273"/>
    <mergeCell ref="C275:D275"/>
    <mergeCell ref="B276:B280"/>
    <mergeCell ref="C276:D276"/>
    <mergeCell ref="C277:D277"/>
    <mergeCell ref="C278:D278"/>
    <mergeCell ref="C279:D279"/>
    <mergeCell ref="C280:D280"/>
    <mergeCell ref="C291:D291"/>
    <mergeCell ref="B292:B294"/>
    <mergeCell ref="C292:D292"/>
    <mergeCell ref="C293:D293"/>
    <mergeCell ref="C294:D294"/>
    <mergeCell ref="C295:D295"/>
    <mergeCell ref="C286:D286"/>
    <mergeCell ref="B287:B290"/>
    <mergeCell ref="C287:D287"/>
    <mergeCell ref="C288:D288"/>
    <mergeCell ref="C289:D289"/>
    <mergeCell ref="C290:D290"/>
    <mergeCell ref="B301:D301"/>
    <mergeCell ref="B302:B304"/>
    <mergeCell ref="C302:D302"/>
    <mergeCell ref="C303:D303"/>
    <mergeCell ref="C304:D304"/>
    <mergeCell ref="B305:D305"/>
    <mergeCell ref="B296:B299"/>
    <mergeCell ref="C296:D296"/>
    <mergeCell ref="C297:D297"/>
    <mergeCell ref="C298:D298"/>
    <mergeCell ref="C299:D299"/>
    <mergeCell ref="C300:D300"/>
    <mergeCell ref="N306:O306"/>
    <mergeCell ref="B314:C314"/>
    <mergeCell ref="C315:E315"/>
    <mergeCell ref="H315:O315"/>
    <mergeCell ref="C316:E316"/>
    <mergeCell ref="H316:K316"/>
    <mergeCell ref="M316:O316"/>
    <mergeCell ref="B306:C306"/>
    <mergeCell ref="D306:E306"/>
    <mergeCell ref="F306:G306"/>
    <mergeCell ref="H306:I306"/>
    <mergeCell ref="J306:K306"/>
    <mergeCell ref="L306:M306"/>
    <mergeCell ref="H318:I318"/>
    <mergeCell ref="J318:K318"/>
    <mergeCell ref="L318:M318"/>
    <mergeCell ref="N318:O318"/>
    <mergeCell ref="H319:I319"/>
    <mergeCell ref="J319:K319"/>
    <mergeCell ref="L319:M319"/>
    <mergeCell ref="N319:O319"/>
    <mergeCell ref="B317:D317"/>
    <mergeCell ref="E317:G317"/>
    <mergeCell ref="H317:K317"/>
    <mergeCell ref="L317:O317"/>
    <mergeCell ref="B318:B319"/>
    <mergeCell ref="C318:C319"/>
    <mergeCell ref="D318:D319"/>
    <mergeCell ref="E318:E319"/>
    <mergeCell ref="F318:F319"/>
    <mergeCell ref="G318:G319"/>
    <mergeCell ref="F321:F322"/>
    <mergeCell ref="G321:G322"/>
    <mergeCell ref="J321:K321"/>
    <mergeCell ref="N321:O321"/>
    <mergeCell ref="J322:K322"/>
    <mergeCell ref="N322:O322"/>
    <mergeCell ref="B320:D320"/>
    <mergeCell ref="E320:G320"/>
    <mergeCell ref="H320:H322"/>
    <mergeCell ref="J320:K320"/>
    <mergeCell ref="L320:L322"/>
    <mergeCell ref="N320:O320"/>
    <mergeCell ref="B321:B322"/>
    <mergeCell ref="C321:C322"/>
    <mergeCell ref="D321:D322"/>
    <mergeCell ref="E321:E322"/>
    <mergeCell ref="B323:C323"/>
    <mergeCell ref="E323:F323"/>
    <mergeCell ref="H323:I323"/>
    <mergeCell ref="N323:O323"/>
    <mergeCell ref="B324:B326"/>
    <mergeCell ref="C324:D326"/>
    <mergeCell ref="E324:H324"/>
    <mergeCell ref="I324:K326"/>
    <mergeCell ref="L324:O324"/>
    <mergeCell ref="E325:E326"/>
    <mergeCell ref="C333:D333"/>
    <mergeCell ref="B334:B337"/>
    <mergeCell ref="C334:D334"/>
    <mergeCell ref="C335:D335"/>
    <mergeCell ref="C336:D336"/>
    <mergeCell ref="C337:D337"/>
    <mergeCell ref="F325:H325"/>
    <mergeCell ref="L325:L326"/>
    <mergeCell ref="M325:O325"/>
    <mergeCell ref="C327:D327"/>
    <mergeCell ref="B328:B332"/>
    <mergeCell ref="C328:D328"/>
    <mergeCell ref="C329:D329"/>
    <mergeCell ref="C330:D330"/>
    <mergeCell ref="C331:D331"/>
    <mergeCell ref="C332:D332"/>
    <mergeCell ref="C343:D343"/>
    <mergeCell ref="B344:B346"/>
    <mergeCell ref="C344:D344"/>
    <mergeCell ref="C345:D345"/>
    <mergeCell ref="C346:D346"/>
    <mergeCell ref="C347:D347"/>
    <mergeCell ref="C338:D338"/>
    <mergeCell ref="B339:B342"/>
    <mergeCell ref="C339:D339"/>
    <mergeCell ref="C340:D340"/>
    <mergeCell ref="C341:D341"/>
    <mergeCell ref="C342:D342"/>
    <mergeCell ref="B353:D353"/>
    <mergeCell ref="B354:B356"/>
    <mergeCell ref="C354:D354"/>
    <mergeCell ref="C355:D355"/>
    <mergeCell ref="C356:D356"/>
    <mergeCell ref="B357:D357"/>
    <mergeCell ref="B348:B351"/>
    <mergeCell ref="C348:D348"/>
    <mergeCell ref="C349:D349"/>
    <mergeCell ref="C350:D350"/>
    <mergeCell ref="C351:D351"/>
    <mergeCell ref="C352:D352"/>
    <mergeCell ref="N358:O358"/>
    <mergeCell ref="B366:C366"/>
    <mergeCell ref="C367:E367"/>
    <mergeCell ref="H367:O367"/>
    <mergeCell ref="C368:E368"/>
    <mergeCell ref="H368:K368"/>
    <mergeCell ref="M368:O368"/>
    <mergeCell ref="B358:C358"/>
    <mergeCell ref="D358:E358"/>
    <mergeCell ref="F358:G358"/>
    <mergeCell ref="H358:I358"/>
    <mergeCell ref="J358:K358"/>
    <mergeCell ref="L358:M358"/>
    <mergeCell ref="H370:I370"/>
    <mergeCell ref="J370:K370"/>
    <mergeCell ref="L370:M370"/>
    <mergeCell ref="N370:O370"/>
    <mergeCell ref="H371:I371"/>
    <mergeCell ref="J371:K371"/>
    <mergeCell ref="L371:M371"/>
    <mergeCell ref="N371:O371"/>
    <mergeCell ref="B369:D369"/>
    <mergeCell ref="E369:G369"/>
    <mergeCell ref="H369:K369"/>
    <mergeCell ref="L369:O369"/>
    <mergeCell ref="B370:B371"/>
    <mergeCell ref="C370:C371"/>
    <mergeCell ref="D370:D371"/>
    <mergeCell ref="E370:E371"/>
    <mergeCell ref="F370:F371"/>
    <mergeCell ref="G370:G371"/>
    <mergeCell ref="F373:F374"/>
    <mergeCell ref="G373:G374"/>
    <mergeCell ref="J373:K373"/>
    <mergeCell ref="N373:O373"/>
    <mergeCell ref="J374:K374"/>
    <mergeCell ref="N374:O374"/>
    <mergeCell ref="B372:D372"/>
    <mergeCell ref="E372:G372"/>
    <mergeCell ref="H372:H374"/>
    <mergeCell ref="J372:K372"/>
    <mergeCell ref="L372:L374"/>
    <mergeCell ref="N372:O372"/>
    <mergeCell ref="B373:B374"/>
    <mergeCell ref="C373:C374"/>
    <mergeCell ref="D373:D374"/>
    <mergeCell ref="E373:E374"/>
    <mergeCell ref="B375:C375"/>
    <mergeCell ref="E375:F375"/>
    <mergeCell ref="H375:I375"/>
    <mergeCell ref="N375:O375"/>
    <mergeCell ref="B376:B378"/>
    <mergeCell ref="C376:D378"/>
    <mergeCell ref="E376:H376"/>
    <mergeCell ref="I376:K378"/>
    <mergeCell ref="L376:O376"/>
    <mergeCell ref="E377:E378"/>
    <mergeCell ref="C385:D385"/>
    <mergeCell ref="B386:B389"/>
    <mergeCell ref="C386:D386"/>
    <mergeCell ref="C387:D387"/>
    <mergeCell ref="C388:D388"/>
    <mergeCell ref="C389:D389"/>
    <mergeCell ref="F377:H377"/>
    <mergeCell ref="L377:L378"/>
    <mergeCell ref="M377:O377"/>
    <mergeCell ref="C379:D379"/>
    <mergeCell ref="B380:B384"/>
    <mergeCell ref="C380:D380"/>
    <mergeCell ref="C381:D381"/>
    <mergeCell ref="C382:D382"/>
    <mergeCell ref="C383:D383"/>
    <mergeCell ref="C384:D384"/>
    <mergeCell ref="C395:D395"/>
    <mergeCell ref="B396:B398"/>
    <mergeCell ref="C396:D396"/>
    <mergeCell ref="C397:D397"/>
    <mergeCell ref="C398:D398"/>
    <mergeCell ref="C399:D399"/>
    <mergeCell ref="C390:D390"/>
    <mergeCell ref="B391:B394"/>
    <mergeCell ref="C391:D391"/>
    <mergeCell ref="C392:D392"/>
    <mergeCell ref="C393:D393"/>
    <mergeCell ref="C394:D394"/>
    <mergeCell ref="B405:D405"/>
    <mergeCell ref="B406:B408"/>
    <mergeCell ref="C406:D406"/>
    <mergeCell ref="C407:D407"/>
    <mergeCell ref="C408:D408"/>
    <mergeCell ref="B409:D409"/>
    <mergeCell ref="B400:B403"/>
    <mergeCell ref="C400:D400"/>
    <mergeCell ref="C401:D401"/>
    <mergeCell ref="C402:D402"/>
    <mergeCell ref="C403:D403"/>
    <mergeCell ref="C404:D404"/>
    <mergeCell ref="N410:O410"/>
    <mergeCell ref="B418:C418"/>
    <mergeCell ref="C419:E419"/>
    <mergeCell ref="H419:O419"/>
    <mergeCell ref="C420:E420"/>
    <mergeCell ref="H420:K420"/>
    <mergeCell ref="M420:O420"/>
    <mergeCell ref="B410:C410"/>
    <mergeCell ref="D410:E410"/>
    <mergeCell ref="F410:G410"/>
    <mergeCell ref="H410:I410"/>
    <mergeCell ref="J410:K410"/>
    <mergeCell ref="L410:M410"/>
    <mergeCell ref="H422:I422"/>
    <mergeCell ref="J422:K422"/>
    <mergeCell ref="L422:M422"/>
    <mergeCell ref="N422:O422"/>
    <mergeCell ref="H423:I423"/>
    <mergeCell ref="J423:K423"/>
    <mergeCell ref="L423:M423"/>
    <mergeCell ref="N423:O423"/>
    <mergeCell ref="B421:D421"/>
    <mergeCell ref="E421:G421"/>
    <mergeCell ref="H421:K421"/>
    <mergeCell ref="L421:O421"/>
    <mergeCell ref="B422:B423"/>
    <mergeCell ref="C422:C423"/>
    <mergeCell ref="D422:D423"/>
    <mergeCell ref="E422:E423"/>
    <mergeCell ref="F422:F423"/>
    <mergeCell ref="G422:G423"/>
    <mergeCell ref="F425:F426"/>
    <mergeCell ref="G425:G426"/>
    <mergeCell ref="J425:K425"/>
    <mergeCell ref="N425:O425"/>
    <mergeCell ref="J426:K426"/>
    <mergeCell ref="N426:O426"/>
    <mergeCell ref="B424:D424"/>
    <mergeCell ref="E424:G424"/>
    <mergeCell ref="H424:H426"/>
    <mergeCell ref="J424:K424"/>
    <mergeCell ref="L424:L426"/>
    <mergeCell ref="N424:O424"/>
    <mergeCell ref="B425:B426"/>
    <mergeCell ref="C425:C426"/>
    <mergeCell ref="D425:D426"/>
    <mergeCell ref="E425:E426"/>
    <mergeCell ref="B427:C427"/>
    <mergeCell ref="E427:F427"/>
    <mergeCell ref="H427:I427"/>
    <mergeCell ref="N427:O427"/>
    <mergeCell ref="B428:B430"/>
    <mergeCell ref="C428:D430"/>
    <mergeCell ref="E428:H428"/>
    <mergeCell ref="I428:K430"/>
    <mergeCell ref="L428:O428"/>
    <mergeCell ref="E429:E430"/>
    <mergeCell ref="C437:D437"/>
    <mergeCell ref="B438:B441"/>
    <mergeCell ref="C438:D438"/>
    <mergeCell ref="C439:D439"/>
    <mergeCell ref="C440:D440"/>
    <mergeCell ref="C441:D441"/>
    <mergeCell ref="F429:H429"/>
    <mergeCell ref="L429:L430"/>
    <mergeCell ref="M429:O429"/>
    <mergeCell ref="C431:D431"/>
    <mergeCell ref="B432:B436"/>
    <mergeCell ref="C432:D432"/>
    <mergeCell ref="C433:D433"/>
    <mergeCell ref="C434:D434"/>
    <mergeCell ref="C435:D435"/>
    <mergeCell ref="C436:D436"/>
    <mergeCell ref="C447:D447"/>
    <mergeCell ref="B448:B450"/>
    <mergeCell ref="C448:D448"/>
    <mergeCell ref="C449:D449"/>
    <mergeCell ref="C450:D450"/>
    <mergeCell ref="C451:D451"/>
    <mergeCell ref="C442:D442"/>
    <mergeCell ref="B443:B446"/>
    <mergeCell ref="C443:D443"/>
    <mergeCell ref="C444:D444"/>
    <mergeCell ref="C445:D445"/>
    <mergeCell ref="C446:D446"/>
    <mergeCell ref="B457:D457"/>
    <mergeCell ref="B458:B460"/>
    <mergeCell ref="C458:D458"/>
    <mergeCell ref="C459:D459"/>
    <mergeCell ref="C460:D460"/>
    <mergeCell ref="B461:D461"/>
    <mergeCell ref="B452:B455"/>
    <mergeCell ref="C452:D452"/>
    <mergeCell ref="C453:D453"/>
    <mergeCell ref="C454:D454"/>
    <mergeCell ref="C455:D455"/>
    <mergeCell ref="C456:D456"/>
    <mergeCell ref="N462:O462"/>
    <mergeCell ref="B470:C470"/>
    <mergeCell ref="C471:E471"/>
    <mergeCell ref="H471:O471"/>
    <mergeCell ref="C472:E472"/>
    <mergeCell ref="H472:K472"/>
    <mergeCell ref="M472:O472"/>
    <mergeCell ref="B462:C462"/>
    <mergeCell ref="D462:E462"/>
    <mergeCell ref="F462:G462"/>
    <mergeCell ref="H462:I462"/>
    <mergeCell ref="J462:K462"/>
    <mergeCell ref="L462:M462"/>
    <mergeCell ref="H474:I474"/>
    <mergeCell ref="J474:K474"/>
    <mergeCell ref="L474:M474"/>
    <mergeCell ref="N474:O474"/>
    <mergeCell ref="H475:I475"/>
    <mergeCell ref="J475:K475"/>
    <mergeCell ref="L475:M475"/>
    <mergeCell ref="N475:O475"/>
    <mergeCell ref="B473:D473"/>
    <mergeCell ref="E473:G473"/>
    <mergeCell ref="H473:K473"/>
    <mergeCell ref="L473:O473"/>
    <mergeCell ref="B474:B475"/>
    <mergeCell ref="C474:C475"/>
    <mergeCell ref="D474:D475"/>
    <mergeCell ref="E474:E475"/>
    <mergeCell ref="F474:F475"/>
    <mergeCell ref="G474:G475"/>
    <mergeCell ref="F477:F478"/>
    <mergeCell ref="G477:G478"/>
    <mergeCell ref="J477:K477"/>
    <mergeCell ref="N477:O477"/>
    <mergeCell ref="J478:K478"/>
    <mergeCell ref="N478:O478"/>
    <mergeCell ref="B476:D476"/>
    <mergeCell ref="E476:G476"/>
    <mergeCell ref="H476:H478"/>
    <mergeCell ref="J476:K476"/>
    <mergeCell ref="L476:L478"/>
    <mergeCell ref="N476:O476"/>
    <mergeCell ref="B477:B478"/>
    <mergeCell ref="C477:C478"/>
    <mergeCell ref="D477:D478"/>
    <mergeCell ref="E477:E478"/>
    <mergeCell ref="B479:C479"/>
    <mergeCell ref="E479:F479"/>
    <mergeCell ref="H479:I479"/>
    <mergeCell ref="N479:O479"/>
    <mergeCell ref="B480:B482"/>
    <mergeCell ref="C480:D482"/>
    <mergeCell ref="E480:H480"/>
    <mergeCell ref="I480:K482"/>
    <mergeCell ref="L480:O480"/>
    <mergeCell ref="E481:E482"/>
    <mergeCell ref="F481:H481"/>
    <mergeCell ref="L481:L482"/>
    <mergeCell ref="M481:O481"/>
    <mergeCell ref="C483:D483"/>
    <mergeCell ref="B484:B488"/>
    <mergeCell ref="C484:D484"/>
    <mergeCell ref="C485:D485"/>
    <mergeCell ref="C486:D486"/>
    <mergeCell ref="C487:D487"/>
    <mergeCell ref="C488:D488"/>
    <mergeCell ref="C494:D494"/>
    <mergeCell ref="B495:B498"/>
    <mergeCell ref="C495:D495"/>
    <mergeCell ref="C496:D496"/>
    <mergeCell ref="C497:D497"/>
    <mergeCell ref="C498:D498"/>
    <mergeCell ref="C489:D489"/>
    <mergeCell ref="B490:B493"/>
    <mergeCell ref="C490:D490"/>
    <mergeCell ref="C491:D491"/>
    <mergeCell ref="C492:D492"/>
    <mergeCell ref="C493:D493"/>
    <mergeCell ref="B504:B507"/>
    <mergeCell ref="C504:D504"/>
    <mergeCell ref="C505:D505"/>
    <mergeCell ref="C506:D506"/>
    <mergeCell ref="C507:D507"/>
    <mergeCell ref="C508:D508"/>
    <mergeCell ref="C499:D499"/>
    <mergeCell ref="B500:B502"/>
    <mergeCell ref="C500:D500"/>
    <mergeCell ref="C501:D501"/>
    <mergeCell ref="C502:D502"/>
    <mergeCell ref="C503:D503"/>
    <mergeCell ref="N514:O514"/>
    <mergeCell ref="B514:C514"/>
    <mergeCell ref="D514:E514"/>
    <mergeCell ref="F514:G514"/>
    <mergeCell ref="H514:I514"/>
    <mergeCell ref="J514:K514"/>
    <mergeCell ref="L514:M514"/>
    <mergeCell ref="B509:D509"/>
    <mergeCell ref="B510:B512"/>
    <mergeCell ref="C510:D510"/>
    <mergeCell ref="C511:D511"/>
    <mergeCell ref="C512:D512"/>
    <mergeCell ref="B513:D513"/>
  </mergeCells>
  <phoneticPr fontId="7" type="noConversion"/>
  <conditionalFormatting sqref="B2:C2">
    <cfRule type="cellIs" dxfId="9" priority="10" operator="equal">
      <formula>"불승인"</formula>
    </cfRule>
  </conditionalFormatting>
  <conditionalFormatting sqref="B54:C54">
    <cfRule type="cellIs" dxfId="8" priority="9" operator="equal">
      <formula>"불승인"</formula>
    </cfRule>
  </conditionalFormatting>
  <conditionalFormatting sqref="B106:C106">
    <cfRule type="cellIs" dxfId="7" priority="8" operator="equal">
      <formula>"불승인"</formula>
    </cfRule>
  </conditionalFormatting>
  <conditionalFormatting sqref="B158:C158">
    <cfRule type="cellIs" dxfId="6" priority="7" operator="equal">
      <formula>"불승인"</formula>
    </cfRule>
  </conditionalFormatting>
  <conditionalFormatting sqref="B210:C210">
    <cfRule type="cellIs" dxfId="5" priority="6" operator="equal">
      <formula>"불승인"</formula>
    </cfRule>
  </conditionalFormatting>
  <conditionalFormatting sqref="B262:C262">
    <cfRule type="cellIs" dxfId="4" priority="5" operator="equal">
      <formula>"불승인"</formula>
    </cfRule>
  </conditionalFormatting>
  <conditionalFormatting sqref="B314:C314">
    <cfRule type="cellIs" dxfId="3" priority="4" operator="equal">
      <formula>"불승인"</formula>
    </cfRule>
  </conditionalFormatting>
  <conditionalFormatting sqref="B366:C366">
    <cfRule type="cellIs" dxfId="2" priority="3" operator="equal">
      <formula>"불승인"</formula>
    </cfRule>
  </conditionalFormatting>
  <conditionalFormatting sqref="B418:C418">
    <cfRule type="cellIs" dxfId="1" priority="2" operator="equal">
      <formula>"불승인"</formula>
    </cfRule>
  </conditionalFormatting>
  <conditionalFormatting sqref="B470:C470">
    <cfRule type="cellIs" dxfId="0" priority="1" operator="equal">
      <formula>"불승인"</formula>
    </cfRule>
  </conditionalFormatting>
  <dataValidations count="6">
    <dataValidation type="list" allowBlank="1" showInputMessage="1" showErrorMessage="1" sqref="N46:O46 N98:O98 N150:O150 N202:O202 N254:O254 N306:O306 N358:O358 N410:O410 N462:O462 N514:O514" xr:uid="{00000000-0002-0000-0A00-000000000000}">
      <formula1>"6. 그 외 훈련 필요성 인정과정"</formula1>
    </dataValidation>
    <dataValidation type="list" allowBlank="1" showInputMessage="1" showErrorMessage="1" sqref="L46:M46 L98:M98 L150:M150 L202:M202 L254:M254 L306:M306 L358:M358 L410:M410 L462:M462 L514:M514" xr:uid="{00000000-0002-0000-0A00-000001000000}">
      <formula1>"5. IT·SW등 노동시간단축 인력수요 예상"</formula1>
    </dataValidation>
    <dataValidation type="list" allowBlank="1" showInputMessage="1" showErrorMessage="1" sqref="J46:K46 J98:K98 J150:K150 J202:K202 J254:K254 J306:K306 J358:K358 J410:K410 J462:K462 J514:K514" xr:uid="{00000000-0002-0000-0A00-000002000000}">
      <formula1>"4. 중장년"</formula1>
    </dataValidation>
    <dataValidation type="list" allowBlank="1" showInputMessage="1" showErrorMessage="1" sqref="H46:I46 H98:I98 H150:I150 H202:I202 H254:I254 H306:I306 H358:I358 H410:I410 H462:I462 H514:I514" xr:uid="{00000000-0002-0000-0A00-000003000000}">
      <formula1>"3. 4차산업 관련 신기술융복합 등"</formula1>
    </dataValidation>
    <dataValidation type="list" allowBlank="1" showInputMessage="1" showErrorMessage="1" sqref="F46:G46 F98:G98 F150:G150 F202:G202 F254:G254 F306:G306 F358:G358 F410:G410 F462:G462 F514:G514" xr:uid="{00000000-0002-0000-0A00-000004000000}">
      <formula1>"2. 선행·자격증 전제 고급과정"</formula1>
    </dataValidation>
    <dataValidation type="list" showInputMessage="1" showErrorMessage="1" sqref="D46 D98 D150 D202 D254 D306 D358 D410 D462 D514" xr:uid="{00000000-0002-0000-0A00-000005000000}">
      <formula1>"  ,1. 수요&gt;공급"</formula1>
    </dataValidation>
  </dataValidations>
  <pageMargins left="0.49" right="0.15748031496062992" top="0.31496062992125984" bottom="0.34" header="0.19685039370078741" footer="0.15748031496062992"/>
  <pageSetup paperSize="9" scale="41" orientation="landscape" r:id="rId1"/>
  <headerFoot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284"/>
  <sheetViews>
    <sheetView topLeftCell="A194" workbookViewId="0">
      <selection activeCell="K281" sqref="K281"/>
    </sheetView>
  </sheetViews>
  <sheetFormatPr defaultColWidth="10" defaultRowHeight="15.6" x14ac:dyDescent="0.25"/>
  <cols>
    <col min="1" max="1" width="9.21875" style="56" customWidth="1"/>
    <col min="2" max="2" width="31.109375" style="48" customWidth="1"/>
    <col min="3" max="3" width="23.77734375" style="48" bestFit="1" customWidth="1"/>
    <col min="4" max="4" width="28.44140625" style="48" bestFit="1" customWidth="1"/>
    <col min="5" max="6" width="10.44140625" style="48" customWidth="1"/>
    <col min="7" max="7" width="4.5546875" style="48" customWidth="1"/>
    <col min="8" max="8" width="11.5546875" style="48" bestFit="1" customWidth="1"/>
    <col min="9" max="9" width="13.77734375" style="48" bestFit="1" customWidth="1"/>
    <col min="10" max="10" width="15.5546875" style="48" bestFit="1" customWidth="1"/>
    <col min="11" max="11" width="24.44140625" style="48" bestFit="1" customWidth="1"/>
    <col min="12" max="12" width="21.21875" style="48" bestFit="1" customWidth="1"/>
    <col min="13" max="13" width="25.77734375" style="48" bestFit="1" customWidth="1"/>
    <col min="14" max="14" width="10" style="48"/>
    <col min="15" max="17" width="18.88671875" style="48" customWidth="1"/>
    <col min="18" max="16384" width="10" style="48"/>
  </cols>
  <sheetData>
    <row r="1" spans="1:19" ht="25.2" x14ac:dyDescent="0.25">
      <c r="A1" s="646" t="s">
        <v>367</v>
      </c>
      <c r="B1" s="646"/>
      <c r="C1" s="646"/>
      <c r="D1" s="646"/>
      <c r="E1" s="646"/>
      <c r="F1" s="646"/>
    </row>
    <row r="2" spans="1:19" ht="12" customHeight="1" x14ac:dyDescent="0.25">
      <c r="A2" s="48"/>
      <c r="B2" s="622"/>
      <c r="C2" s="622"/>
      <c r="D2" s="622"/>
      <c r="E2" s="622"/>
      <c r="F2" s="622"/>
    </row>
    <row r="3" spans="1:19" x14ac:dyDescent="0.25">
      <c r="A3" s="645" t="s">
        <v>368</v>
      </c>
    </row>
    <row r="4" spans="1:19" ht="34.799999999999997" customHeight="1" x14ac:dyDescent="0.25">
      <c r="A4" s="49" t="s">
        <v>152</v>
      </c>
      <c r="B4" s="49" t="s">
        <v>100</v>
      </c>
      <c r="C4" s="49" t="s">
        <v>101</v>
      </c>
      <c r="D4" s="49" t="s">
        <v>102</v>
      </c>
      <c r="E4" s="647" t="s">
        <v>370</v>
      </c>
      <c r="F4" s="647" t="s">
        <v>369</v>
      </c>
      <c r="H4" s="49" t="s">
        <v>153</v>
      </c>
      <c r="I4" s="49" t="s">
        <v>733</v>
      </c>
      <c r="J4" s="49" t="s">
        <v>734</v>
      </c>
      <c r="K4" s="49" t="s">
        <v>154</v>
      </c>
      <c r="L4" s="49" t="s">
        <v>155</v>
      </c>
      <c r="M4" s="49" t="s">
        <v>156</v>
      </c>
    </row>
    <row r="5" spans="1:19" ht="17.25" customHeight="1" x14ac:dyDescent="0.25">
      <c r="A5" s="50" t="str">
        <f>H5&amp;I5&amp;J5</f>
        <v>010101</v>
      </c>
      <c r="B5" s="51" t="s">
        <v>371</v>
      </c>
      <c r="C5" s="52" t="s">
        <v>371</v>
      </c>
      <c r="D5" s="52" t="s">
        <v>372</v>
      </c>
      <c r="E5" s="53">
        <v>5579</v>
      </c>
      <c r="F5" s="53">
        <v>5579</v>
      </c>
      <c r="H5" s="54" t="str">
        <f>LEFT(B5,2)</f>
        <v>01</v>
      </c>
      <c r="I5" s="54" t="str">
        <f>LEFT(C5,2)</f>
        <v>01</v>
      </c>
      <c r="J5" s="54" t="str">
        <f>LEFT(D5,2)</f>
        <v>01</v>
      </c>
      <c r="K5" s="55" t="str">
        <f>MID(B5,4,50)</f>
        <v xml:space="preserve"> 사업관리</v>
      </c>
      <c r="L5" s="55" t="str">
        <f>MID(C5,4,50)</f>
        <v xml:space="preserve"> 사업관리</v>
      </c>
      <c r="M5" s="55" t="str">
        <f>MID(D5,4,50)</f>
        <v xml:space="preserve"> 프로젝트관리</v>
      </c>
      <c r="O5" s="656"/>
      <c r="R5" s="648"/>
      <c r="S5" s="648"/>
    </row>
    <row r="6" spans="1:19" ht="17.25" customHeight="1" x14ac:dyDescent="0.25">
      <c r="A6" s="50" t="str">
        <f t="shared" ref="A6:A69" si="0">H6&amp;I6&amp;J6</f>
        <v>010102</v>
      </c>
      <c r="B6" s="51" t="s">
        <v>371</v>
      </c>
      <c r="C6" s="52" t="s">
        <v>371</v>
      </c>
      <c r="D6" s="52" t="s">
        <v>373</v>
      </c>
      <c r="E6" s="53">
        <v>5579</v>
      </c>
      <c r="F6" s="53">
        <v>5579</v>
      </c>
      <c r="H6" s="54" t="str">
        <f t="shared" ref="H6:H29" si="1">LEFT(B6,2)</f>
        <v>01</v>
      </c>
      <c r="I6" s="54" t="str">
        <f t="shared" ref="I6:I29" si="2">LEFT(C6,2)</f>
        <v>01</v>
      </c>
      <c r="J6" s="54" t="str">
        <f t="shared" ref="J6:J29" si="3">LEFT(D6,2)</f>
        <v>02</v>
      </c>
      <c r="K6" s="55" t="str">
        <f t="shared" ref="K6:K29" si="4">MID(B6,4,50)</f>
        <v xml:space="preserve"> 사업관리</v>
      </c>
      <c r="L6" s="55" t="str">
        <f t="shared" ref="L6:L29" si="5">MID(C6,4,50)</f>
        <v xml:space="preserve"> 사업관리</v>
      </c>
      <c r="M6" s="55" t="str">
        <f t="shared" ref="M6:M29" si="6">MID(D6,4,50)</f>
        <v xml:space="preserve"> 해외관리</v>
      </c>
      <c r="O6" s="656"/>
      <c r="R6" s="648"/>
      <c r="S6" s="648"/>
    </row>
    <row r="7" spans="1:19" ht="17.25" customHeight="1" x14ac:dyDescent="0.25">
      <c r="A7" s="50" t="str">
        <f t="shared" si="0"/>
        <v>020101</v>
      </c>
      <c r="B7" s="51" t="s">
        <v>374</v>
      </c>
      <c r="C7" s="52" t="s">
        <v>375</v>
      </c>
      <c r="D7" s="52" t="s">
        <v>376</v>
      </c>
      <c r="E7" s="53">
        <v>7404</v>
      </c>
      <c r="F7" s="53">
        <v>7404</v>
      </c>
      <c r="H7" s="54" t="str">
        <f t="shared" si="1"/>
        <v>02</v>
      </c>
      <c r="I7" s="54" t="str">
        <f t="shared" si="2"/>
        <v>01</v>
      </c>
      <c r="J7" s="54" t="str">
        <f t="shared" si="3"/>
        <v>01</v>
      </c>
      <c r="K7" s="55" t="str">
        <f t="shared" si="4"/>
        <v xml:space="preserve"> 경영･회계･사무</v>
      </c>
      <c r="L7" s="55" t="str">
        <f t="shared" si="5"/>
        <v xml:space="preserve"> 기획사무</v>
      </c>
      <c r="M7" s="55" t="str">
        <f t="shared" si="6"/>
        <v xml:space="preserve"> 경영기획</v>
      </c>
      <c r="O7" s="656"/>
      <c r="R7" s="648"/>
      <c r="S7" s="648"/>
    </row>
    <row r="8" spans="1:19" ht="17.25" customHeight="1" x14ac:dyDescent="0.25">
      <c r="A8" s="50" t="str">
        <f t="shared" si="0"/>
        <v>020102</v>
      </c>
      <c r="B8" s="51" t="s">
        <v>374</v>
      </c>
      <c r="C8" s="52" t="s">
        <v>375</v>
      </c>
      <c r="D8" s="52" t="s">
        <v>377</v>
      </c>
      <c r="E8" s="53">
        <v>7080</v>
      </c>
      <c r="F8" s="53">
        <v>7080</v>
      </c>
      <c r="H8" s="54" t="str">
        <f t="shared" si="1"/>
        <v>02</v>
      </c>
      <c r="I8" s="54" t="str">
        <f t="shared" si="2"/>
        <v>01</v>
      </c>
      <c r="J8" s="54" t="str">
        <f t="shared" si="3"/>
        <v>02</v>
      </c>
      <c r="K8" s="55" t="str">
        <f t="shared" si="4"/>
        <v xml:space="preserve"> 경영･회계･사무</v>
      </c>
      <c r="L8" s="55" t="str">
        <f t="shared" si="5"/>
        <v xml:space="preserve"> 기획사무</v>
      </c>
      <c r="M8" s="55" t="str">
        <f t="shared" si="6"/>
        <v xml:space="preserve"> 홍보･광고</v>
      </c>
      <c r="O8" s="656"/>
      <c r="R8" s="648"/>
      <c r="S8" s="648"/>
    </row>
    <row r="9" spans="1:19" ht="17.25" customHeight="1" x14ac:dyDescent="0.25">
      <c r="A9" s="50" t="str">
        <f t="shared" si="0"/>
        <v>020103</v>
      </c>
      <c r="B9" s="51" t="s">
        <v>374</v>
      </c>
      <c r="C9" s="52" t="s">
        <v>375</v>
      </c>
      <c r="D9" s="52" t="s">
        <v>378</v>
      </c>
      <c r="E9" s="53">
        <v>6732</v>
      </c>
      <c r="F9" s="53">
        <v>6732</v>
      </c>
      <c r="H9" s="54" t="str">
        <f t="shared" si="1"/>
        <v>02</v>
      </c>
      <c r="I9" s="54" t="str">
        <f t="shared" si="2"/>
        <v>01</v>
      </c>
      <c r="J9" s="54" t="str">
        <f t="shared" si="3"/>
        <v>03</v>
      </c>
      <c r="K9" s="55" t="str">
        <f t="shared" si="4"/>
        <v xml:space="preserve"> 경영･회계･사무</v>
      </c>
      <c r="L9" s="55" t="str">
        <f t="shared" si="5"/>
        <v xml:space="preserve"> 기획사무</v>
      </c>
      <c r="M9" s="55" t="str">
        <f t="shared" si="6"/>
        <v xml:space="preserve"> 마케팅</v>
      </c>
      <c r="O9" s="656"/>
      <c r="R9" s="648"/>
      <c r="S9" s="648"/>
    </row>
    <row r="10" spans="1:19" ht="17.25" customHeight="1" x14ac:dyDescent="0.25">
      <c r="A10" s="50" t="str">
        <f t="shared" si="0"/>
        <v>020201</v>
      </c>
      <c r="B10" s="51" t="s">
        <v>374</v>
      </c>
      <c r="C10" s="52" t="s">
        <v>379</v>
      </c>
      <c r="D10" s="52" t="s">
        <v>380</v>
      </c>
      <c r="E10" s="53">
        <v>6982</v>
      </c>
      <c r="F10" s="53">
        <v>6982</v>
      </c>
      <c r="H10" s="54" t="str">
        <f t="shared" si="1"/>
        <v>02</v>
      </c>
      <c r="I10" s="54" t="str">
        <f t="shared" si="2"/>
        <v>02</v>
      </c>
      <c r="J10" s="54" t="str">
        <f t="shared" si="3"/>
        <v>01</v>
      </c>
      <c r="K10" s="55" t="str">
        <f t="shared" si="4"/>
        <v xml:space="preserve"> 경영･회계･사무</v>
      </c>
      <c r="L10" s="55" t="str">
        <f t="shared" si="5"/>
        <v xml:space="preserve"> 총무･인사</v>
      </c>
      <c r="M10" s="55" t="str">
        <f t="shared" si="6"/>
        <v xml:space="preserve"> 총무</v>
      </c>
      <c r="O10" s="656"/>
      <c r="R10" s="648"/>
      <c r="S10" s="648"/>
    </row>
    <row r="11" spans="1:19" ht="17.25" customHeight="1" x14ac:dyDescent="0.25">
      <c r="A11" s="50" t="str">
        <f t="shared" si="0"/>
        <v>020202</v>
      </c>
      <c r="B11" s="51" t="s">
        <v>374</v>
      </c>
      <c r="C11" s="52" t="s">
        <v>379</v>
      </c>
      <c r="D11" s="52" t="s">
        <v>381</v>
      </c>
      <c r="E11" s="53">
        <v>8508</v>
      </c>
      <c r="F11" s="53">
        <v>8508</v>
      </c>
      <c r="H11" s="54" t="str">
        <f t="shared" si="1"/>
        <v>02</v>
      </c>
      <c r="I11" s="54" t="str">
        <f t="shared" si="2"/>
        <v>02</v>
      </c>
      <c r="J11" s="54" t="str">
        <f t="shared" si="3"/>
        <v>02</v>
      </c>
      <c r="K11" s="55" t="str">
        <f t="shared" si="4"/>
        <v xml:space="preserve"> 경영･회계･사무</v>
      </c>
      <c r="L11" s="55" t="str">
        <f t="shared" si="5"/>
        <v xml:space="preserve"> 총무･인사</v>
      </c>
      <c r="M11" s="55" t="str">
        <f t="shared" si="6"/>
        <v xml:space="preserve"> 인사･조직</v>
      </c>
      <c r="O11" s="656"/>
      <c r="R11" s="648"/>
      <c r="S11" s="648"/>
    </row>
    <row r="12" spans="1:19" ht="17.25" customHeight="1" x14ac:dyDescent="0.25">
      <c r="A12" s="50" t="str">
        <f t="shared" si="0"/>
        <v>020203</v>
      </c>
      <c r="B12" s="51" t="s">
        <v>374</v>
      </c>
      <c r="C12" s="52" t="s">
        <v>379</v>
      </c>
      <c r="D12" s="52" t="s">
        <v>382</v>
      </c>
      <c r="E12" s="53">
        <v>5995</v>
      </c>
      <c r="F12" s="53">
        <v>5995</v>
      </c>
      <c r="H12" s="54" t="str">
        <f t="shared" si="1"/>
        <v>02</v>
      </c>
      <c r="I12" s="54" t="str">
        <f t="shared" si="2"/>
        <v>02</v>
      </c>
      <c r="J12" s="54" t="str">
        <f t="shared" si="3"/>
        <v>03</v>
      </c>
      <c r="K12" s="55" t="str">
        <f t="shared" si="4"/>
        <v xml:space="preserve"> 경영･회계･사무</v>
      </c>
      <c r="L12" s="55" t="str">
        <f t="shared" si="5"/>
        <v xml:space="preserve"> 총무･인사</v>
      </c>
      <c r="M12" s="55" t="str">
        <f t="shared" si="6"/>
        <v xml:space="preserve"> 일반사무</v>
      </c>
      <c r="O12" s="656"/>
      <c r="R12" s="648"/>
      <c r="S12" s="648"/>
    </row>
    <row r="13" spans="1:19" ht="17.25" customHeight="1" x14ac:dyDescent="0.25">
      <c r="A13" s="50" t="str">
        <f t="shared" si="0"/>
        <v>020301</v>
      </c>
      <c r="B13" s="51" t="s">
        <v>374</v>
      </c>
      <c r="C13" s="52" t="s">
        <v>383</v>
      </c>
      <c r="D13" s="52" t="s">
        <v>384</v>
      </c>
      <c r="E13" s="53">
        <v>6956</v>
      </c>
      <c r="F13" s="53">
        <v>6956</v>
      </c>
      <c r="H13" s="54" t="str">
        <f t="shared" si="1"/>
        <v>02</v>
      </c>
      <c r="I13" s="54" t="str">
        <f t="shared" si="2"/>
        <v>03</v>
      </c>
      <c r="J13" s="54" t="str">
        <f t="shared" si="3"/>
        <v>01</v>
      </c>
      <c r="K13" s="55" t="str">
        <f t="shared" si="4"/>
        <v xml:space="preserve"> 경영･회계･사무</v>
      </c>
      <c r="L13" s="55" t="str">
        <f t="shared" si="5"/>
        <v xml:space="preserve"> 재무･회계</v>
      </c>
      <c r="M13" s="55" t="str">
        <f t="shared" si="6"/>
        <v xml:space="preserve"> 재무</v>
      </c>
      <c r="O13" s="656"/>
      <c r="R13" s="648"/>
      <c r="S13" s="648"/>
    </row>
    <row r="14" spans="1:19" ht="17.25" customHeight="1" x14ac:dyDescent="0.25">
      <c r="A14" s="50" t="str">
        <f t="shared" si="0"/>
        <v>020302</v>
      </c>
      <c r="B14" s="51" t="s">
        <v>374</v>
      </c>
      <c r="C14" s="52" t="s">
        <v>383</v>
      </c>
      <c r="D14" s="52" t="s">
        <v>385</v>
      </c>
      <c r="E14" s="53">
        <v>6555</v>
      </c>
      <c r="F14" s="53">
        <v>6555</v>
      </c>
      <c r="H14" s="54" t="str">
        <f t="shared" si="1"/>
        <v>02</v>
      </c>
      <c r="I14" s="54" t="str">
        <f t="shared" si="2"/>
        <v>03</v>
      </c>
      <c r="J14" s="54" t="str">
        <f t="shared" si="3"/>
        <v>02</v>
      </c>
      <c r="K14" s="55" t="str">
        <f t="shared" si="4"/>
        <v xml:space="preserve"> 경영･회계･사무</v>
      </c>
      <c r="L14" s="55" t="str">
        <f t="shared" si="5"/>
        <v xml:space="preserve"> 재무･회계</v>
      </c>
      <c r="M14" s="55" t="str">
        <f t="shared" si="6"/>
        <v xml:space="preserve"> 회계</v>
      </c>
      <c r="O14" s="656"/>
      <c r="R14" s="648"/>
      <c r="S14" s="648"/>
    </row>
    <row r="15" spans="1:19" ht="17.25" customHeight="1" x14ac:dyDescent="0.25">
      <c r="A15" s="50" t="str">
        <f t="shared" si="0"/>
        <v>020401</v>
      </c>
      <c r="B15" s="51" t="s">
        <v>374</v>
      </c>
      <c r="C15" s="52" t="s">
        <v>386</v>
      </c>
      <c r="D15" s="52" t="s">
        <v>387</v>
      </c>
      <c r="E15" s="53">
        <v>6282</v>
      </c>
      <c r="F15" s="53">
        <v>6282</v>
      </c>
      <c r="H15" s="54" t="str">
        <f t="shared" si="1"/>
        <v>02</v>
      </c>
      <c r="I15" s="54" t="str">
        <f t="shared" si="2"/>
        <v>04</v>
      </c>
      <c r="J15" s="54" t="str">
        <f t="shared" si="3"/>
        <v>01</v>
      </c>
      <c r="K15" s="55" t="str">
        <f t="shared" si="4"/>
        <v xml:space="preserve"> 경영･회계･사무</v>
      </c>
      <c r="L15" s="55" t="str">
        <f t="shared" si="5"/>
        <v xml:space="preserve"> 생산･품질관리</v>
      </c>
      <c r="M15" s="55" t="str">
        <f t="shared" si="6"/>
        <v xml:space="preserve"> 생산관리</v>
      </c>
      <c r="O15" s="656"/>
      <c r="R15" s="648"/>
      <c r="S15" s="648"/>
    </row>
    <row r="16" spans="1:19" ht="17.25" customHeight="1" x14ac:dyDescent="0.25">
      <c r="A16" s="50" t="str">
        <f t="shared" si="0"/>
        <v>020402</v>
      </c>
      <c r="B16" s="51" t="s">
        <v>374</v>
      </c>
      <c r="C16" s="52" t="s">
        <v>386</v>
      </c>
      <c r="D16" s="52" t="s">
        <v>388</v>
      </c>
      <c r="E16" s="53">
        <v>7161</v>
      </c>
      <c r="F16" s="53">
        <v>7161</v>
      </c>
      <c r="H16" s="54" t="str">
        <f t="shared" si="1"/>
        <v>02</v>
      </c>
      <c r="I16" s="54" t="str">
        <f t="shared" si="2"/>
        <v>04</v>
      </c>
      <c r="J16" s="54" t="str">
        <f t="shared" si="3"/>
        <v>02</v>
      </c>
      <c r="K16" s="55" t="str">
        <f t="shared" si="4"/>
        <v xml:space="preserve"> 경영･회계･사무</v>
      </c>
      <c r="L16" s="55" t="str">
        <f t="shared" si="5"/>
        <v xml:space="preserve"> 생산･품질관리</v>
      </c>
      <c r="M16" s="55" t="str">
        <f t="shared" si="6"/>
        <v xml:space="preserve"> 품질관리</v>
      </c>
      <c r="O16" s="656"/>
      <c r="R16" s="648"/>
      <c r="S16" s="648"/>
    </row>
    <row r="17" spans="1:19" ht="17.25" customHeight="1" x14ac:dyDescent="0.25">
      <c r="A17" s="50" t="str">
        <f t="shared" si="0"/>
        <v>020403</v>
      </c>
      <c r="B17" s="51" t="s">
        <v>374</v>
      </c>
      <c r="C17" s="52" t="s">
        <v>386</v>
      </c>
      <c r="D17" s="52" t="s">
        <v>389</v>
      </c>
      <c r="E17" s="53">
        <v>6484</v>
      </c>
      <c r="F17" s="53">
        <v>6484</v>
      </c>
      <c r="H17" s="54" t="str">
        <f t="shared" si="1"/>
        <v>02</v>
      </c>
      <c r="I17" s="54" t="str">
        <f t="shared" si="2"/>
        <v>04</v>
      </c>
      <c r="J17" s="54" t="str">
        <f t="shared" si="3"/>
        <v>03</v>
      </c>
      <c r="K17" s="55" t="str">
        <f t="shared" si="4"/>
        <v xml:space="preserve"> 경영･회계･사무</v>
      </c>
      <c r="L17" s="55" t="str">
        <f t="shared" si="5"/>
        <v xml:space="preserve"> 생산･품질관리</v>
      </c>
      <c r="M17" s="55" t="str">
        <f t="shared" si="6"/>
        <v xml:space="preserve"> 무역ㆍ유통관리</v>
      </c>
      <c r="O17" s="656"/>
      <c r="R17" s="648"/>
      <c r="S17" s="648"/>
    </row>
    <row r="18" spans="1:19" ht="17.25" customHeight="1" x14ac:dyDescent="0.25">
      <c r="A18" s="50" t="str">
        <f t="shared" si="0"/>
        <v>030101</v>
      </c>
      <c r="B18" s="51" t="s">
        <v>390</v>
      </c>
      <c r="C18" s="52" t="s">
        <v>391</v>
      </c>
      <c r="D18" s="52" t="s">
        <v>392</v>
      </c>
      <c r="E18" s="53">
        <v>6340</v>
      </c>
      <c r="F18" s="53">
        <v>6340</v>
      </c>
      <c r="H18" s="54" t="str">
        <f t="shared" si="1"/>
        <v>03</v>
      </c>
      <c r="I18" s="54" t="str">
        <f t="shared" si="2"/>
        <v>01</v>
      </c>
      <c r="J18" s="54" t="str">
        <f t="shared" si="3"/>
        <v>01</v>
      </c>
      <c r="K18" s="55" t="str">
        <f t="shared" si="4"/>
        <v xml:space="preserve"> 금융･보험</v>
      </c>
      <c r="L18" s="55" t="str">
        <f t="shared" si="5"/>
        <v xml:space="preserve"> 금융</v>
      </c>
      <c r="M18" s="55" t="str">
        <f t="shared" si="6"/>
        <v xml:space="preserve"> 금융영업</v>
      </c>
      <c r="O18" s="656"/>
      <c r="R18" s="648"/>
      <c r="S18" s="648"/>
    </row>
    <row r="19" spans="1:19" ht="17.25" customHeight="1" x14ac:dyDescent="0.25">
      <c r="A19" s="50" t="str">
        <f t="shared" si="0"/>
        <v>030102</v>
      </c>
      <c r="B19" s="51" t="s">
        <v>390</v>
      </c>
      <c r="C19" s="52" t="s">
        <v>391</v>
      </c>
      <c r="D19" s="52" t="s">
        <v>393</v>
      </c>
      <c r="E19" s="53">
        <v>6039</v>
      </c>
      <c r="F19" s="53">
        <v>6039</v>
      </c>
      <c r="H19" s="54" t="str">
        <f t="shared" si="1"/>
        <v>03</v>
      </c>
      <c r="I19" s="54" t="str">
        <f t="shared" si="2"/>
        <v>01</v>
      </c>
      <c r="J19" s="54" t="str">
        <f t="shared" si="3"/>
        <v>02</v>
      </c>
      <c r="K19" s="55" t="str">
        <f t="shared" si="4"/>
        <v xml:space="preserve"> 금융･보험</v>
      </c>
      <c r="L19" s="55" t="str">
        <f t="shared" si="5"/>
        <v xml:space="preserve"> 금융</v>
      </c>
      <c r="M19" s="55" t="str">
        <f t="shared" si="6"/>
        <v xml:space="preserve"> 금융상품개발</v>
      </c>
      <c r="O19" s="656"/>
      <c r="R19" s="648"/>
      <c r="S19" s="648"/>
    </row>
    <row r="20" spans="1:19" ht="17.25" customHeight="1" x14ac:dyDescent="0.25">
      <c r="A20" s="50" t="str">
        <f t="shared" si="0"/>
        <v>030103</v>
      </c>
      <c r="B20" s="650" t="s">
        <v>390</v>
      </c>
      <c r="C20" s="651" t="s">
        <v>391</v>
      </c>
      <c r="D20" s="651" t="s">
        <v>394</v>
      </c>
      <c r="E20" s="53">
        <v>6467</v>
      </c>
      <c r="F20" s="53">
        <v>6467</v>
      </c>
      <c r="H20" s="54" t="str">
        <f t="shared" si="1"/>
        <v>03</v>
      </c>
      <c r="I20" s="54" t="str">
        <f t="shared" si="2"/>
        <v>01</v>
      </c>
      <c r="J20" s="54" t="str">
        <f t="shared" si="3"/>
        <v>03</v>
      </c>
      <c r="K20" s="55" t="str">
        <f t="shared" si="4"/>
        <v xml:space="preserve"> 금융･보험</v>
      </c>
      <c r="L20" s="55" t="str">
        <f t="shared" si="5"/>
        <v xml:space="preserve"> 금융</v>
      </c>
      <c r="M20" s="55" t="str">
        <f t="shared" si="6"/>
        <v xml:space="preserve"> 신용분석</v>
      </c>
      <c r="O20" s="656"/>
      <c r="R20" s="648"/>
      <c r="S20" s="648"/>
    </row>
    <row r="21" spans="1:19" ht="17.25" customHeight="1" x14ac:dyDescent="0.25">
      <c r="A21" s="50" t="str">
        <f t="shared" si="0"/>
        <v>030104</v>
      </c>
      <c r="B21" s="650" t="s">
        <v>390</v>
      </c>
      <c r="C21" s="651" t="s">
        <v>391</v>
      </c>
      <c r="D21" s="651" t="s">
        <v>395</v>
      </c>
      <c r="E21" s="53">
        <v>6043</v>
      </c>
      <c r="F21" s="53">
        <v>6043</v>
      </c>
      <c r="H21" s="54" t="str">
        <f t="shared" si="1"/>
        <v>03</v>
      </c>
      <c r="I21" s="54" t="str">
        <f t="shared" si="2"/>
        <v>01</v>
      </c>
      <c r="J21" s="54" t="str">
        <f t="shared" si="3"/>
        <v>04</v>
      </c>
      <c r="K21" s="55" t="str">
        <f t="shared" si="4"/>
        <v xml:space="preserve"> 금융･보험</v>
      </c>
      <c r="L21" s="55" t="str">
        <f t="shared" si="5"/>
        <v xml:space="preserve"> 금융</v>
      </c>
      <c r="M21" s="55" t="str">
        <f t="shared" si="6"/>
        <v xml:space="preserve"> 자산운용</v>
      </c>
      <c r="O21" s="656"/>
      <c r="R21" s="648"/>
      <c r="S21" s="648"/>
    </row>
    <row r="22" spans="1:19" ht="17.25" customHeight="1" x14ac:dyDescent="0.25">
      <c r="A22" s="50" t="str">
        <f t="shared" si="0"/>
        <v>030105</v>
      </c>
      <c r="B22" s="650" t="s">
        <v>390</v>
      </c>
      <c r="C22" s="651" t="s">
        <v>391</v>
      </c>
      <c r="D22" s="651" t="s">
        <v>396</v>
      </c>
      <c r="E22" s="53">
        <v>5731</v>
      </c>
      <c r="F22" s="53">
        <v>5731</v>
      </c>
      <c r="H22" s="54" t="str">
        <f t="shared" si="1"/>
        <v>03</v>
      </c>
      <c r="I22" s="54" t="str">
        <f t="shared" si="2"/>
        <v>01</v>
      </c>
      <c r="J22" s="54" t="str">
        <f t="shared" si="3"/>
        <v>05</v>
      </c>
      <c r="K22" s="55" t="str">
        <f t="shared" si="4"/>
        <v xml:space="preserve"> 금융･보험</v>
      </c>
      <c r="L22" s="55" t="str">
        <f t="shared" si="5"/>
        <v xml:space="preserve"> 금융</v>
      </c>
      <c r="M22" s="55" t="str">
        <f t="shared" si="6"/>
        <v xml:space="preserve"> 금융영업지원</v>
      </c>
      <c r="O22" s="656"/>
      <c r="R22" s="648"/>
      <c r="S22" s="648"/>
    </row>
    <row r="23" spans="1:19" ht="17.25" customHeight="1" x14ac:dyDescent="0.25">
      <c r="A23" s="50" t="str">
        <f t="shared" si="0"/>
        <v>030106</v>
      </c>
      <c r="B23" s="650" t="s">
        <v>390</v>
      </c>
      <c r="C23" s="651" t="s">
        <v>391</v>
      </c>
      <c r="D23" s="651" t="s">
        <v>397</v>
      </c>
      <c r="E23" s="53">
        <v>6620</v>
      </c>
      <c r="F23" s="53">
        <v>6620</v>
      </c>
      <c r="H23" s="54" t="str">
        <f t="shared" si="1"/>
        <v>03</v>
      </c>
      <c r="I23" s="54" t="str">
        <f t="shared" si="2"/>
        <v>01</v>
      </c>
      <c r="J23" s="54" t="str">
        <f t="shared" si="3"/>
        <v>06</v>
      </c>
      <c r="K23" s="55" t="str">
        <f t="shared" si="4"/>
        <v xml:space="preserve"> 금융･보험</v>
      </c>
      <c r="L23" s="55" t="str">
        <f t="shared" si="5"/>
        <v xml:space="preserve"> 금융</v>
      </c>
      <c r="M23" s="55" t="str">
        <f t="shared" si="6"/>
        <v xml:space="preserve"> 증권･외환</v>
      </c>
      <c r="O23" s="656"/>
      <c r="R23" s="648"/>
      <c r="S23" s="648"/>
    </row>
    <row r="24" spans="1:19" ht="17.25" customHeight="1" x14ac:dyDescent="0.25">
      <c r="A24" s="50" t="str">
        <f t="shared" si="0"/>
        <v>030201</v>
      </c>
      <c r="B24" s="650" t="s">
        <v>390</v>
      </c>
      <c r="C24" s="651" t="s">
        <v>398</v>
      </c>
      <c r="D24" s="651" t="s">
        <v>399</v>
      </c>
      <c r="E24" s="53">
        <v>7436</v>
      </c>
      <c r="F24" s="53">
        <v>7436</v>
      </c>
      <c r="H24" s="54" t="str">
        <f t="shared" si="1"/>
        <v>03</v>
      </c>
      <c r="I24" s="54" t="str">
        <f t="shared" si="2"/>
        <v>02</v>
      </c>
      <c r="J24" s="54" t="str">
        <f t="shared" si="3"/>
        <v>01</v>
      </c>
      <c r="K24" s="55" t="str">
        <f t="shared" si="4"/>
        <v xml:space="preserve"> 금융･보험</v>
      </c>
      <c r="L24" s="55" t="str">
        <f t="shared" si="5"/>
        <v xml:space="preserve"> 보험</v>
      </c>
      <c r="M24" s="55" t="str">
        <f t="shared" si="6"/>
        <v xml:space="preserve"> 보험상품개발</v>
      </c>
      <c r="O24" s="656"/>
      <c r="R24" s="648"/>
      <c r="S24" s="648"/>
    </row>
    <row r="25" spans="1:19" ht="17.25" customHeight="1" x14ac:dyDescent="0.25">
      <c r="A25" s="50" t="str">
        <f t="shared" si="0"/>
        <v>030202</v>
      </c>
      <c r="B25" s="650" t="s">
        <v>390</v>
      </c>
      <c r="C25" s="651" t="s">
        <v>398</v>
      </c>
      <c r="D25" s="651" t="s">
        <v>400</v>
      </c>
      <c r="E25" s="53">
        <v>6913</v>
      </c>
      <c r="F25" s="53">
        <v>6913</v>
      </c>
      <c r="H25" s="54" t="str">
        <f t="shared" si="1"/>
        <v>03</v>
      </c>
      <c r="I25" s="54" t="str">
        <f t="shared" si="2"/>
        <v>02</v>
      </c>
      <c r="J25" s="54" t="str">
        <f t="shared" si="3"/>
        <v>02</v>
      </c>
      <c r="K25" s="55" t="str">
        <f t="shared" si="4"/>
        <v xml:space="preserve"> 금융･보험</v>
      </c>
      <c r="L25" s="55" t="str">
        <f t="shared" si="5"/>
        <v xml:space="preserve"> 보험</v>
      </c>
      <c r="M25" s="55" t="str">
        <f t="shared" si="6"/>
        <v xml:space="preserve"> 보험영업･계약</v>
      </c>
      <c r="O25" s="656"/>
      <c r="R25" s="648"/>
      <c r="S25" s="648"/>
    </row>
    <row r="26" spans="1:19" ht="17.25" customHeight="1" x14ac:dyDescent="0.25">
      <c r="A26" s="50" t="str">
        <f t="shared" si="0"/>
        <v>030203</v>
      </c>
      <c r="B26" s="650" t="s">
        <v>390</v>
      </c>
      <c r="C26" s="651" t="s">
        <v>398</v>
      </c>
      <c r="D26" s="651" t="s">
        <v>401</v>
      </c>
      <c r="E26" s="53">
        <v>6291</v>
      </c>
      <c r="F26" s="53">
        <v>6291</v>
      </c>
      <c r="H26" s="54" t="str">
        <f t="shared" si="1"/>
        <v>03</v>
      </c>
      <c r="I26" s="54" t="str">
        <f t="shared" si="2"/>
        <v>02</v>
      </c>
      <c r="J26" s="54" t="str">
        <f t="shared" si="3"/>
        <v>03</v>
      </c>
      <c r="K26" s="55" t="str">
        <f t="shared" si="4"/>
        <v xml:space="preserve"> 금융･보험</v>
      </c>
      <c r="L26" s="55" t="str">
        <f t="shared" si="5"/>
        <v xml:space="preserve"> 보험</v>
      </c>
      <c r="M26" s="55" t="str">
        <f t="shared" si="6"/>
        <v xml:space="preserve"> 손해사정</v>
      </c>
      <c r="O26" s="656"/>
      <c r="R26" s="648"/>
      <c r="S26" s="648"/>
    </row>
    <row r="27" spans="1:19" ht="17.25" customHeight="1" x14ac:dyDescent="0.25">
      <c r="A27" s="50" t="str">
        <f t="shared" si="0"/>
        <v>040101</v>
      </c>
      <c r="B27" s="650" t="s">
        <v>402</v>
      </c>
      <c r="C27" s="651" t="s">
        <v>403</v>
      </c>
      <c r="D27" s="651" t="s">
        <v>403</v>
      </c>
      <c r="E27" s="53">
        <v>6158</v>
      </c>
      <c r="F27" s="53">
        <v>6158</v>
      </c>
      <c r="H27" s="54" t="str">
        <f t="shared" si="1"/>
        <v>04</v>
      </c>
      <c r="I27" s="54" t="str">
        <f t="shared" si="2"/>
        <v>01</v>
      </c>
      <c r="J27" s="54" t="str">
        <f t="shared" si="3"/>
        <v>01</v>
      </c>
      <c r="K27" s="55" t="str">
        <f t="shared" si="4"/>
        <v xml:space="preserve"> 교육･자연･사회과학</v>
      </c>
      <c r="L27" s="55" t="str">
        <f t="shared" si="5"/>
        <v xml:space="preserve"> 학교교육</v>
      </c>
      <c r="M27" s="55" t="str">
        <f t="shared" si="6"/>
        <v xml:space="preserve"> 학교교육</v>
      </c>
      <c r="O27" s="656"/>
      <c r="R27" s="648"/>
      <c r="S27" s="648"/>
    </row>
    <row r="28" spans="1:19" ht="17.25" customHeight="1" x14ac:dyDescent="0.25">
      <c r="A28" s="50" t="str">
        <f t="shared" si="0"/>
        <v>040201</v>
      </c>
      <c r="B28" s="650" t="s">
        <v>402</v>
      </c>
      <c r="C28" s="651" t="s">
        <v>404</v>
      </c>
      <c r="D28" s="651" t="s">
        <v>405</v>
      </c>
      <c r="E28" s="53">
        <v>6167</v>
      </c>
      <c r="F28" s="53">
        <v>6167</v>
      </c>
      <c r="H28" s="54" t="str">
        <f t="shared" si="1"/>
        <v>04</v>
      </c>
      <c r="I28" s="54" t="str">
        <f t="shared" si="2"/>
        <v>02</v>
      </c>
      <c r="J28" s="54" t="str">
        <f t="shared" si="3"/>
        <v>01</v>
      </c>
      <c r="K28" s="55" t="str">
        <f t="shared" si="4"/>
        <v xml:space="preserve"> 교육･자연･사회과학</v>
      </c>
      <c r="L28" s="55" t="str">
        <f t="shared" si="5"/>
        <v xml:space="preserve"> 평생교육</v>
      </c>
      <c r="M28" s="55" t="str">
        <f t="shared" si="6"/>
        <v xml:space="preserve"> 평생교육</v>
      </c>
      <c r="O28" s="656"/>
      <c r="R28" s="648"/>
      <c r="S28" s="648"/>
    </row>
    <row r="29" spans="1:19" ht="17.25" customHeight="1" x14ac:dyDescent="0.25">
      <c r="A29" s="50" t="str">
        <f t="shared" si="0"/>
        <v>040202</v>
      </c>
      <c r="B29" s="650" t="s">
        <v>402</v>
      </c>
      <c r="C29" s="651" t="s">
        <v>404</v>
      </c>
      <c r="D29" s="651" t="s">
        <v>406</v>
      </c>
      <c r="E29" s="53">
        <v>6427</v>
      </c>
      <c r="F29" s="53">
        <v>6427</v>
      </c>
      <c r="H29" s="54" t="str">
        <f t="shared" si="1"/>
        <v>04</v>
      </c>
      <c r="I29" s="54" t="str">
        <f t="shared" si="2"/>
        <v>02</v>
      </c>
      <c r="J29" s="54" t="str">
        <f t="shared" si="3"/>
        <v>02</v>
      </c>
      <c r="K29" s="55" t="str">
        <f t="shared" si="4"/>
        <v xml:space="preserve"> 교육･자연･사회과학</v>
      </c>
      <c r="L29" s="55" t="str">
        <f t="shared" si="5"/>
        <v xml:space="preserve"> 평생교육</v>
      </c>
      <c r="M29" s="55" t="str">
        <f t="shared" si="6"/>
        <v xml:space="preserve"> 평생교육운영</v>
      </c>
      <c r="O29" s="656"/>
      <c r="R29" s="648"/>
      <c r="S29" s="648"/>
    </row>
    <row r="30" spans="1:19" ht="17.25" customHeight="1" x14ac:dyDescent="0.25">
      <c r="A30" s="50" t="str">
        <f t="shared" si="0"/>
        <v>040301</v>
      </c>
      <c r="B30" s="650" t="s">
        <v>402</v>
      </c>
      <c r="C30" s="651" t="s">
        <v>407</v>
      </c>
      <c r="D30" s="651" t="s">
        <v>408</v>
      </c>
      <c r="E30" s="53">
        <v>6585</v>
      </c>
      <c r="F30" s="53">
        <v>6585</v>
      </c>
      <c r="H30" s="54" t="str">
        <f t="shared" ref="H30:H93" si="7">LEFT(B30,2)</f>
        <v>04</v>
      </c>
      <c r="I30" s="54" t="str">
        <f t="shared" ref="I30:I93" si="8">LEFT(C30,2)</f>
        <v>03</v>
      </c>
      <c r="J30" s="54" t="str">
        <f t="shared" ref="J30:J93" si="9">LEFT(D30,2)</f>
        <v>01</v>
      </c>
      <c r="K30" s="55" t="str">
        <f t="shared" ref="K30:K93" si="10">MID(B30,4,50)</f>
        <v xml:space="preserve"> 교육･자연･사회과학</v>
      </c>
      <c r="L30" s="55" t="str">
        <f t="shared" ref="L30:L93" si="11">MID(C30,4,50)</f>
        <v xml:space="preserve"> 직업교육</v>
      </c>
      <c r="M30" s="55" t="str">
        <f t="shared" ref="M30:M93" si="12">MID(D30,4,50)</f>
        <v xml:space="preserve"> 직업교육</v>
      </c>
      <c r="O30" s="656"/>
      <c r="R30" s="648"/>
      <c r="S30" s="648"/>
    </row>
    <row r="31" spans="1:19" ht="17.25" customHeight="1" x14ac:dyDescent="0.25">
      <c r="A31" s="50" t="str">
        <f t="shared" si="0"/>
        <v>040302</v>
      </c>
      <c r="B31" s="650" t="s">
        <v>402</v>
      </c>
      <c r="C31" s="651" t="s">
        <v>407</v>
      </c>
      <c r="D31" s="651" t="s">
        <v>409</v>
      </c>
      <c r="E31" s="53">
        <v>6506</v>
      </c>
      <c r="F31" s="53">
        <v>6506</v>
      </c>
      <c r="H31" s="54" t="str">
        <f t="shared" si="7"/>
        <v>04</v>
      </c>
      <c r="I31" s="54" t="str">
        <f t="shared" si="8"/>
        <v>03</v>
      </c>
      <c r="J31" s="54" t="str">
        <f t="shared" si="9"/>
        <v>02</v>
      </c>
      <c r="K31" s="55" t="str">
        <f t="shared" si="10"/>
        <v xml:space="preserve"> 교육･자연･사회과학</v>
      </c>
      <c r="L31" s="55" t="str">
        <f t="shared" si="11"/>
        <v xml:space="preserve"> 직업교육</v>
      </c>
      <c r="M31" s="55" t="str">
        <f t="shared" si="12"/>
        <v xml:space="preserve"> 이러닝</v>
      </c>
      <c r="O31" s="656"/>
      <c r="R31" s="648"/>
      <c r="S31" s="648"/>
    </row>
    <row r="32" spans="1:19" ht="17.25" customHeight="1" x14ac:dyDescent="0.25">
      <c r="A32" s="50" t="str">
        <f t="shared" si="0"/>
        <v>050101</v>
      </c>
      <c r="B32" s="650" t="s">
        <v>410</v>
      </c>
      <c r="C32" s="651" t="s">
        <v>411</v>
      </c>
      <c r="D32" s="651" t="s">
        <v>412</v>
      </c>
      <c r="E32" s="53">
        <v>6688</v>
      </c>
      <c r="F32" s="53">
        <v>6688</v>
      </c>
      <c r="H32" s="54" t="str">
        <f t="shared" si="7"/>
        <v>05</v>
      </c>
      <c r="I32" s="54" t="str">
        <f t="shared" si="8"/>
        <v>01</v>
      </c>
      <c r="J32" s="54" t="str">
        <f t="shared" si="9"/>
        <v>01</v>
      </c>
      <c r="K32" s="55" t="str">
        <f t="shared" si="10"/>
        <v xml:space="preserve"> 법률･경찰･소방･교도･국방</v>
      </c>
      <c r="L32" s="55" t="str">
        <f t="shared" si="11"/>
        <v xml:space="preserve"> 법률</v>
      </c>
      <c r="M32" s="55" t="str">
        <f t="shared" si="12"/>
        <v xml:space="preserve"> 법무</v>
      </c>
      <c r="O32" s="656"/>
      <c r="R32" s="648"/>
      <c r="S32" s="648"/>
    </row>
    <row r="33" spans="1:19" ht="17.25" customHeight="1" x14ac:dyDescent="0.25">
      <c r="A33" s="50" t="str">
        <f t="shared" si="0"/>
        <v>050102</v>
      </c>
      <c r="B33" s="650" t="s">
        <v>410</v>
      </c>
      <c r="C33" s="651" t="s">
        <v>411</v>
      </c>
      <c r="D33" s="651" t="s">
        <v>413</v>
      </c>
      <c r="E33" s="53">
        <v>6655</v>
      </c>
      <c r="F33" s="53">
        <v>6655</v>
      </c>
      <c r="H33" s="54" t="str">
        <f t="shared" si="7"/>
        <v>05</v>
      </c>
      <c r="I33" s="54" t="str">
        <f t="shared" si="8"/>
        <v>01</v>
      </c>
      <c r="J33" s="54" t="str">
        <f t="shared" si="9"/>
        <v>02</v>
      </c>
      <c r="K33" s="55" t="str">
        <f t="shared" si="10"/>
        <v xml:space="preserve"> 법률･경찰･소방･교도･국방</v>
      </c>
      <c r="L33" s="55" t="str">
        <f t="shared" si="11"/>
        <v xml:space="preserve"> 법률</v>
      </c>
      <c r="M33" s="55" t="str">
        <f t="shared" si="12"/>
        <v xml:space="preserve"> 지식재산관리</v>
      </c>
      <c r="O33" s="656"/>
      <c r="R33" s="648"/>
      <c r="S33" s="648"/>
    </row>
    <row r="34" spans="1:19" ht="17.25" customHeight="1" x14ac:dyDescent="0.25">
      <c r="A34" s="50" t="str">
        <f t="shared" si="0"/>
        <v>050201</v>
      </c>
      <c r="B34" s="650" t="s">
        <v>410</v>
      </c>
      <c r="C34" s="651" t="s">
        <v>414</v>
      </c>
      <c r="D34" s="651" t="s">
        <v>415</v>
      </c>
      <c r="E34" s="53">
        <v>6209</v>
      </c>
      <c r="F34" s="53">
        <v>6209</v>
      </c>
      <c r="H34" s="54" t="str">
        <f t="shared" si="7"/>
        <v>05</v>
      </c>
      <c r="I34" s="54" t="str">
        <f t="shared" si="8"/>
        <v>02</v>
      </c>
      <c r="J34" s="54" t="str">
        <f t="shared" si="9"/>
        <v>01</v>
      </c>
      <c r="K34" s="55" t="str">
        <f t="shared" si="10"/>
        <v xml:space="preserve"> 법률･경찰･소방･교도･국방</v>
      </c>
      <c r="L34" s="55" t="str">
        <f t="shared" si="11"/>
        <v xml:space="preserve"> 소방방재</v>
      </c>
      <c r="M34" s="55" t="str">
        <f t="shared" si="12"/>
        <v xml:space="preserve"> 소방</v>
      </c>
      <c r="O34" s="656"/>
      <c r="R34" s="648"/>
      <c r="S34" s="648"/>
    </row>
    <row r="35" spans="1:19" ht="17.25" customHeight="1" x14ac:dyDescent="0.25">
      <c r="A35" s="50" t="str">
        <f t="shared" si="0"/>
        <v>050202</v>
      </c>
      <c r="B35" s="650" t="s">
        <v>410</v>
      </c>
      <c r="C35" s="651" t="s">
        <v>414</v>
      </c>
      <c r="D35" s="651" t="s">
        <v>416</v>
      </c>
      <c r="E35" s="53">
        <v>6218</v>
      </c>
      <c r="F35" s="53">
        <v>6218</v>
      </c>
      <c r="H35" s="54" t="str">
        <f t="shared" si="7"/>
        <v>05</v>
      </c>
      <c r="I35" s="54" t="str">
        <f t="shared" si="8"/>
        <v>02</v>
      </c>
      <c r="J35" s="54" t="str">
        <f t="shared" si="9"/>
        <v>02</v>
      </c>
      <c r="K35" s="55" t="str">
        <f t="shared" si="10"/>
        <v xml:space="preserve"> 법률･경찰･소방･교도･국방</v>
      </c>
      <c r="L35" s="55" t="str">
        <f t="shared" si="11"/>
        <v xml:space="preserve"> 소방방재</v>
      </c>
      <c r="M35" s="55" t="str">
        <f t="shared" si="12"/>
        <v xml:space="preserve"> 방재</v>
      </c>
      <c r="O35" s="656"/>
      <c r="R35" s="648"/>
      <c r="S35" s="648"/>
    </row>
    <row r="36" spans="1:19" ht="17.25" customHeight="1" x14ac:dyDescent="0.25">
      <c r="A36" s="50" t="str">
        <f t="shared" si="0"/>
        <v>050203</v>
      </c>
      <c r="B36" s="650" t="s">
        <v>410</v>
      </c>
      <c r="C36" s="651" t="s">
        <v>414</v>
      </c>
      <c r="D36" s="651" t="s">
        <v>417</v>
      </c>
      <c r="E36" s="53">
        <v>6213</v>
      </c>
      <c r="F36" s="53">
        <v>6213</v>
      </c>
      <c r="H36" s="54" t="str">
        <f t="shared" si="7"/>
        <v>05</v>
      </c>
      <c r="I36" s="54" t="str">
        <f t="shared" si="8"/>
        <v>02</v>
      </c>
      <c r="J36" s="54" t="str">
        <f t="shared" si="9"/>
        <v>03</v>
      </c>
      <c r="K36" s="55" t="str">
        <f t="shared" si="10"/>
        <v xml:space="preserve"> 법률･경찰･소방･교도･국방</v>
      </c>
      <c r="L36" s="55" t="str">
        <f t="shared" si="11"/>
        <v xml:space="preserve"> 소방방재</v>
      </c>
      <c r="M36" s="55" t="str">
        <f t="shared" si="12"/>
        <v xml:space="preserve"> 스마트재난관리</v>
      </c>
      <c r="O36" s="656"/>
      <c r="R36" s="648"/>
      <c r="S36" s="648"/>
    </row>
    <row r="37" spans="1:19" ht="17.25" customHeight="1" x14ac:dyDescent="0.25">
      <c r="A37" s="50" t="str">
        <f t="shared" si="0"/>
        <v>060101</v>
      </c>
      <c r="B37" s="650" t="s">
        <v>418</v>
      </c>
      <c r="C37" s="651" t="s">
        <v>419</v>
      </c>
      <c r="D37" s="651" t="s">
        <v>420</v>
      </c>
      <c r="E37" s="53">
        <v>4514</v>
      </c>
      <c r="F37" s="53">
        <v>4514</v>
      </c>
      <c r="H37" s="54" t="str">
        <f t="shared" si="7"/>
        <v>06</v>
      </c>
      <c r="I37" s="54" t="str">
        <f t="shared" si="8"/>
        <v>01</v>
      </c>
      <c r="J37" s="54" t="str">
        <f t="shared" si="9"/>
        <v>01</v>
      </c>
      <c r="K37" s="55" t="str">
        <f t="shared" si="10"/>
        <v xml:space="preserve"> 보건･의료</v>
      </c>
      <c r="L37" s="55" t="str">
        <f t="shared" si="11"/>
        <v xml:space="preserve"> 보건</v>
      </c>
      <c r="M37" s="55" t="str">
        <f t="shared" si="12"/>
        <v xml:space="preserve"> 의료기술지원</v>
      </c>
      <c r="O37" s="656"/>
      <c r="R37" s="648"/>
      <c r="S37" s="648"/>
    </row>
    <row r="38" spans="1:19" ht="17.25" customHeight="1" x14ac:dyDescent="0.25">
      <c r="A38" s="50" t="str">
        <f t="shared" si="0"/>
        <v>060102</v>
      </c>
      <c r="B38" s="650" t="s">
        <v>418</v>
      </c>
      <c r="C38" s="651" t="s">
        <v>419</v>
      </c>
      <c r="D38" s="651" t="s">
        <v>421</v>
      </c>
      <c r="E38" s="53">
        <v>5543</v>
      </c>
      <c r="F38" s="53">
        <v>5543</v>
      </c>
      <c r="H38" s="54" t="str">
        <f t="shared" si="7"/>
        <v>06</v>
      </c>
      <c r="I38" s="54" t="str">
        <f t="shared" si="8"/>
        <v>01</v>
      </c>
      <c r="J38" s="54" t="str">
        <f t="shared" si="9"/>
        <v>02</v>
      </c>
      <c r="K38" s="55" t="str">
        <f t="shared" si="10"/>
        <v xml:space="preserve"> 보건･의료</v>
      </c>
      <c r="L38" s="55" t="str">
        <f t="shared" si="11"/>
        <v xml:space="preserve"> 보건</v>
      </c>
      <c r="M38" s="55" t="str">
        <f t="shared" si="12"/>
        <v xml:space="preserve"> 보건지원</v>
      </c>
      <c r="O38" s="656"/>
      <c r="R38" s="648"/>
      <c r="S38" s="648"/>
    </row>
    <row r="39" spans="1:19" ht="17.25" customHeight="1" x14ac:dyDescent="0.25">
      <c r="A39" s="50" t="str">
        <f t="shared" si="0"/>
        <v>060103</v>
      </c>
      <c r="B39" s="650" t="s">
        <v>418</v>
      </c>
      <c r="C39" s="651" t="s">
        <v>419</v>
      </c>
      <c r="D39" s="651" t="s">
        <v>422</v>
      </c>
      <c r="E39" s="53">
        <v>4514</v>
      </c>
      <c r="F39" s="53">
        <v>4514</v>
      </c>
      <c r="H39" s="54" t="str">
        <f t="shared" si="7"/>
        <v>06</v>
      </c>
      <c r="I39" s="54" t="str">
        <f t="shared" si="8"/>
        <v>01</v>
      </c>
      <c r="J39" s="54" t="str">
        <f t="shared" si="9"/>
        <v>03</v>
      </c>
      <c r="K39" s="55" t="str">
        <f t="shared" si="10"/>
        <v xml:space="preserve"> 보건･의료</v>
      </c>
      <c r="L39" s="55" t="str">
        <f t="shared" si="11"/>
        <v xml:space="preserve"> 보건</v>
      </c>
      <c r="M39" s="55" t="str">
        <f t="shared" si="12"/>
        <v xml:space="preserve"> 약무</v>
      </c>
      <c r="O39" s="656"/>
      <c r="R39" s="648"/>
      <c r="S39" s="648"/>
    </row>
    <row r="40" spans="1:19" ht="17.25" customHeight="1" x14ac:dyDescent="0.25">
      <c r="A40" s="50" t="str">
        <f t="shared" si="0"/>
        <v>060201</v>
      </c>
      <c r="B40" s="650" t="s">
        <v>418</v>
      </c>
      <c r="C40" s="651" t="s">
        <v>423</v>
      </c>
      <c r="D40" s="651" t="s">
        <v>424</v>
      </c>
      <c r="E40" s="53">
        <v>6962</v>
      </c>
      <c r="F40" s="53">
        <v>6962</v>
      </c>
      <c r="H40" s="54" t="str">
        <f t="shared" si="7"/>
        <v>06</v>
      </c>
      <c r="I40" s="54" t="str">
        <f t="shared" si="8"/>
        <v>02</v>
      </c>
      <c r="J40" s="54" t="str">
        <f t="shared" si="9"/>
        <v>01</v>
      </c>
      <c r="K40" s="55" t="str">
        <f t="shared" si="10"/>
        <v xml:space="preserve"> 보건･의료</v>
      </c>
      <c r="L40" s="55" t="str">
        <f t="shared" si="11"/>
        <v xml:space="preserve"> 의료</v>
      </c>
      <c r="M40" s="55" t="str">
        <f t="shared" si="12"/>
        <v xml:space="preserve"> 임상의학</v>
      </c>
      <c r="O40" s="656"/>
      <c r="R40" s="648"/>
      <c r="S40" s="648"/>
    </row>
    <row r="41" spans="1:19" ht="17.25" customHeight="1" x14ac:dyDescent="0.25">
      <c r="A41" s="50" t="str">
        <f t="shared" si="0"/>
        <v>060202</v>
      </c>
      <c r="B41" s="650" t="s">
        <v>418</v>
      </c>
      <c r="C41" s="651" t="s">
        <v>423</v>
      </c>
      <c r="D41" s="651" t="s">
        <v>425</v>
      </c>
      <c r="E41" s="53">
        <v>5775</v>
      </c>
      <c r="F41" s="53">
        <v>5775</v>
      </c>
      <c r="H41" s="54" t="str">
        <f t="shared" si="7"/>
        <v>06</v>
      </c>
      <c r="I41" s="54" t="str">
        <f t="shared" si="8"/>
        <v>02</v>
      </c>
      <c r="J41" s="54" t="str">
        <f t="shared" si="9"/>
        <v>02</v>
      </c>
      <c r="K41" s="55" t="str">
        <f t="shared" si="10"/>
        <v xml:space="preserve"> 보건･의료</v>
      </c>
      <c r="L41" s="55" t="str">
        <f t="shared" si="11"/>
        <v xml:space="preserve"> 의료</v>
      </c>
      <c r="M41" s="55" t="str">
        <f t="shared" si="12"/>
        <v xml:space="preserve"> 간호</v>
      </c>
      <c r="O41" s="656"/>
      <c r="R41" s="648"/>
      <c r="S41" s="648"/>
    </row>
    <row r="42" spans="1:19" ht="17.25" customHeight="1" x14ac:dyDescent="0.25">
      <c r="A42" s="50" t="str">
        <f t="shared" si="0"/>
        <v>060203</v>
      </c>
      <c r="B42" s="650" t="s">
        <v>418</v>
      </c>
      <c r="C42" s="651" t="s">
        <v>423</v>
      </c>
      <c r="D42" s="651" t="s">
        <v>426</v>
      </c>
      <c r="E42" s="53">
        <v>6166</v>
      </c>
      <c r="F42" s="53">
        <v>6166</v>
      </c>
      <c r="H42" s="54" t="str">
        <f t="shared" si="7"/>
        <v>06</v>
      </c>
      <c r="I42" s="54" t="str">
        <f t="shared" si="8"/>
        <v>02</v>
      </c>
      <c r="J42" s="54" t="str">
        <f t="shared" si="9"/>
        <v>03</v>
      </c>
      <c r="K42" s="55" t="str">
        <f t="shared" si="10"/>
        <v xml:space="preserve"> 보건･의료</v>
      </c>
      <c r="L42" s="55" t="str">
        <f t="shared" si="11"/>
        <v xml:space="preserve"> 의료</v>
      </c>
      <c r="M42" s="55" t="str">
        <f t="shared" si="12"/>
        <v xml:space="preserve"> 기초의학</v>
      </c>
      <c r="O42" s="656"/>
      <c r="R42" s="648"/>
      <c r="S42" s="648"/>
    </row>
    <row r="43" spans="1:19" ht="17.25" customHeight="1" x14ac:dyDescent="0.25">
      <c r="A43" s="50" t="str">
        <f t="shared" si="0"/>
        <v>060204</v>
      </c>
      <c r="B43" s="650" t="s">
        <v>418</v>
      </c>
      <c r="C43" s="651" t="s">
        <v>423</v>
      </c>
      <c r="D43" s="651" t="s">
        <v>427</v>
      </c>
      <c r="E43" s="53">
        <v>5953</v>
      </c>
      <c r="F43" s="53">
        <v>5953</v>
      </c>
      <c r="H43" s="54" t="str">
        <f t="shared" si="7"/>
        <v>06</v>
      </c>
      <c r="I43" s="54" t="str">
        <f t="shared" si="8"/>
        <v>02</v>
      </c>
      <c r="J43" s="54" t="str">
        <f t="shared" si="9"/>
        <v>04</v>
      </c>
      <c r="K43" s="55" t="str">
        <f t="shared" si="10"/>
        <v xml:space="preserve"> 보건･의료</v>
      </c>
      <c r="L43" s="55" t="str">
        <f t="shared" si="11"/>
        <v xml:space="preserve"> 의료</v>
      </c>
      <c r="M43" s="55" t="str">
        <f t="shared" si="12"/>
        <v xml:space="preserve"> 임상지원</v>
      </c>
      <c r="O43" s="656"/>
      <c r="R43" s="648"/>
      <c r="S43" s="648"/>
    </row>
    <row r="44" spans="1:19" ht="17.25" customHeight="1" x14ac:dyDescent="0.25">
      <c r="A44" s="50" t="str">
        <f t="shared" si="0"/>
        <v>070101</v>
      </c>
      <c r="B44" s="650" t="s">
        <v>428</v>
      </c>
      <c r="C44" s="651" t="s">
        <v>429</v>
      </c>
      <c r="D44" s="651" t="s">
        <v>430</v>
      </c>
      <c r="E44" s="53">
        <v>6268</v>
      </c>
      <c r="F44" s="53">
        <v>6268</v>
      </c>
      <c r="H44" s="54" t="str">
        <f t="shared" si="7"/>
        <v>07</v>
      </c>
      <c r="I44" s="54" t="str">
        <f t="shared" si="8"/>
        <v>01</v>
      </c>
      <c r="J44" s="54" t="str">
        <f t="shared" si="9"/>
        <v>01</v>
      </c>
      <c r="K44" s="55" t="str">
        <f t="shared" si="10"/>
        <v xml:space="preserve"> 사회복지･종교</v>
      </c>
      <c r="L44" s="55" t="str">
        <f t="shared" si="11"/>
        <v xml:space="preserve"> 사회복지</v>
      </c>
      <c r="M44" s="55" t="str">
        <f t="shared" si="12"/>
        <v xml:space="preserve"> 사회복지정책</v>
      </c>
      <c r="O44" s="656"/>
      <c r="R44" s="648"/>
      <c r="S44" s="648"/>
    </row>
    <row r="45" spans="1:19" ht="17.25" customHeight="1" x14ac:dyDescent="0.25">
      <c r="A45" s="50" t="str">
        <f t="shared" si="0"/>
        <v>070102</v>
      </c>
      <c r="B45" s="650" t="s">
        <v>428</v>
      </c>
      <c r="C45" s="651" t="s">
        <v>429</v>
      </c>
      <c r="D45" s="651" t="s">
        <v>431</v>
      </c>
      <c r="E45" s="53">
        <v>6618</v>
      </c>
      <c r="F45" s="53">
        <v>6618</v>
      </c>
      <c r="H45" s="54" t="str">
        <f t="shared" si="7"/>
        <v>07</v>
      </c>
      <c r="I45" s="54" t="str">
        <f t="shared" si="8"/>
        <v>01</v>
      </c>
      <c r="J45" s="54" t="str">
        <f t="shared" si="9"/>
        <v>02</v>
      </c>
      <c r="K45" s="55" t="str">
        <f t="shared" si="10"/>
        <v xml:space="preserve"> 사회복지･종교</v>
      </c>
      <c r="L45" s="55" t="str">
        <f t="shared" si="11"/>
        <v xml:space="preserve"> 사회복지</v>
      </c>
      <c r="M45" s="55" t="str">
        <f t="shared" si="12"/>
        <v xml:space="preserve"> 사회복지서비스</v>
      </c>
      <c r="O45" s="656"/>
      <c r="R45" s="648"/>
      <c r="S45" s="648"/>
    </row>
    <row r="46" spans="1:19" ht="17.25" customHeight="1" x14ac:dyDescent="0.25">
      <c r="A46" s="50" t="str">
        <f t="shared" si="0"/>
        <v>070201</v>
      </c>
      <c r="B46" s="650" t="s">
        <v>428</v>
      </c>
      <c r="C46" s="651" t="s">
        <v>432</v>
      </c>
      <c r="D46" s="651" t="s">
        <v>433</v>
      </c>
      <c r="E46" s="53">
        <v>6427</v>
      </c>
      <c r="F46" s="53">
        <v>6427</v>
      </c>
      <c r="H46" s="54" t="str">
        <f t="shared" si="7"/>
        <v>07</v>
      </c>
      <c r="I46" s="54" t="str">
        <f t="shared" si="8"/>
        <v>02</v>
      </c>
      <c r="J46" s="54" t="str">
        <f t="shared" si="9"/>
        <v>01</v>
      </c>
      <c r="K46" s="55" t="str">
        <f t="shared" si="10"/>
        <v xml:space="preserve"> 사회복지･종교</v>
      </c>
      <c r="L46" s="55" t="str">
        <f t="shared" si="11"/>
        <v xml:space="preserve"> 상담</v>
      </c>
      <c r="M46" s="55" t="str">
        <f t="shared" si="12"/>
        <v xml:space="preserve"> 직업상담서비스</v>
      </c>
      <c r="O46" s="656"/>
      <c r="R46" s="648"/>
      <c r="S46" s="648"/>
    </row>
    <row r="47" spans="1:19" ht="17.25" customHeight="1" x14ac:dyDescent="0.25">
      <c r="A47" s="50" t="str">
        <f t="shared" si="0"/>
        <v>070202</v>
      </c>
      <c r="B47" s="650" t="s">
        <v>428</v>
      </c>
      <c r="C47" s="651" t="s">
        <v>432</v>
      </c>
      <c r="D47" s="651" t="s">
        <v>434</v>
      </c>
      <c r="E47" s="53">
        <v>6432</v>
      </c>
      <c r="F47" s="53">
        <v>6432</v>
      </c>
      <c r="H47" s="54" t="str">
        <f t="shared" si="7"/>
        <v>07</v>
      </c>
      <c r="I47" s="54" t="str">
        <f t="shared" si="8"/>
        <v>02</v>
      </c>
      <c r="J47" s="54" t="str">
        <f t="shared" si="9"/>
        <v>02</v>
      </c>
      <c r="K47" s="55" t="str">
        <f t="shared" si="10"/>
        <v xml:space="preserve"> 사회복지･종교</v>
      </c>
      <c r="L47" s="55" t="str">
        <f t="shared" si="11"/>
        <v xml:space="preserve"> 상담</v>
      </c>
      <c r="M47" s="55" t="str">
        <f t="shared" si="12"/>
        <v xml:space="preserve"> 청소년지도</v>
      </c>
      <c r="O47" s="656"/>
      <c r="R47" s="648"/>
      <c r="S47" s="648"/>
    </row>
    <row r="48" spans="1:19" ht="17.25" customHeight="1" x14ac:dyDescent="0.25">
      <c r="A48" s="50" t="str">
        <f t="shared" si="0"/>
        <v>070203</v>
      </c>
      <c r="B48" s="650" t="s">
        <v>428</v>
      </c>
      <c r="C48" s="651" t="s">
        <v>432</v>
      </c>
      <c r="D48" s="651" t="s">
        <v>435</v>
      </c>
      <c r="E48" s="53">
        <v>6428</v>
      </c>
      <c r="F48" s="53">
        <v>6428</v>
      </c>
      <c r="H48" s="54" t="str">
        <f t="shared" si="7"/>
        <v>07</v>
      </c>
      <c r="I48" s="54" t="str">
        <f t="shared" si="8"/>
        <v>02</v>
      </c>
      <c r="J48" s="54" t="str">
        <f t="shared" si="9"/>
        <v>03</v>
      </c>
      <c r="K48" s="55" t="str">
        <f t="shared" si="10"/>
        <v xml:space="preserve"> 사회복지･종교</v>
      </c>
      <c r="L48" s="55" t="str">
        <f t="shared" si="11"/>
        <v xml:space="preserve"> 상담</v>
      </c>
      <c r="M48" s="55" t="str">
        <f t="shared" si="12"/>
        <v xml:space="preserve"> 심리상담</v>
      </c>
      <c r="O48" s="656"/>
      <c r="R48" s="648"/>
      <c r="S48" s="648"/>
    </row>
    <row r="49" spans="1:19" ht="17.25" customHeight="1" x14ac:dyDescent="0.25">
      <c r="A49" s="50" t="str">
        <f t="shared" si="0"/>
        <v>070301</v>
      </c>
      <c r="B49" s="650" t="s">
        <v>428</v>
      </c>
      <c r="C49" s="651" t="s">
        <v>436</v>
      </c>
      <c r="D49" s="651" t="s">
        <v>437</v>
      </c>
      <c r="E49" s="53">
        <v>6221</v>
      </c>
      <c r="F49" s="53">
        <v>6221</v>
      </c>
      <c r="H49" s="54" t="str">
        <f t="shared" si="7"/>
        <v>07</v>
      </c>
      <c r="I49" s="54" t="str">
        <f t="shared" si="8"/>
        <v>03</v>
      </c>
      <c r="J49" s="54" t="str">
        <f t="shared" si="9"/>
        <v>01</v>
      </c>
      <c r="K49" s="55" t="str">
        <f t="shared" si="10"/>
        <v xml:space="preserve"> 사회복지･종교</v>
      </c>
      <c r="L49" s="55" t="str">
        <f t="shared" si="11"/>
        <v xml:space="preserve"> 보육</v>
      </c>
      <c r="M49" s="55" t="str">
        <f t="shared" si="12"/>
        <v xml:space="preserve"> 보육</v>
      </c>
      <c r="O49" s="656"/>
      <c r="R49" s="648"/>
      <c r="S49" s="648"/>
    </row>
    <row r="50" spans="1:19" ht="17.25" customHeight="1" x14ac:dyDescent="0.25">
      <c r="A50" s="50" t="str">
        <f t="shared" si="0"/>
        <v>080101</v>
      </c>
      <c r="B50" s="650" t="s">
        <v>438</v>
      </c>
      <c r="C50" s="651" t="s">
        <v>439</v>
      </c>
      <c r="D50" s="651" t="s">
        <v>440</v>
      </c>
      <c r="E50" s="53">
        <v>6440</v>
      </c>
      <c r="F50" s="53">
        <v>6440</v>
      </c>
      <c r="H50" s="54" t="str">
        <f t="shared" si="7"/>
        <v>08</v>
      </c>
      <c r="I50" s="54" t="str">
        <f t="shared" si="8"/>
        <v>01</v>
      </c>
      <c r="J50" s="54" t="str">
        <f t="shared" si="9"/>
        <v>01</v>
      </c>
      <c r="K50" s="55" t="str">
        <f t="shared" si="10"/>
        <v xml:space="preserve"> 문화･예술･디자인･방송</v>
      </c>
      <c r="L50" s="55" t="str">
        <f t="shared" si="11"/>
        <v xml:space="preserve"> 문화･예술</v>
      </c>
      <c r="M50" s="55" t="str">
        <f t="shared" si="12"/>
        <v xml:space="preserve"> 문화예술경영</v>
      </c>
      <c r="O50" s="656"/>
      <c r="R50" s="648"/>
      <c r="S50" s="648"/>
    </row>
    <row r="51" spans="1:19" ht="17.25" customHeight="1" x14ac:dyDescent="0.25">
      <c r="A51" s="50" t="str">
        <f t="shared" si="0"/>
        <v>080102</v>
      </c>
      <c r="B51" s="650" t="s">
        <v>438</v>
      </c>
      <c r="C51" s="651" t="s">
        <v>439</v>
      </c>
      <c r="D51" s="651" t="s">
        <v>441</v>
      </c>
      <c r="E51" s="53">
        <v>6679</v>
      </c>
      <c r="F51" s="53">
        <v>6679</v>
      </c>
      <c r="H51" s="54" t="str">
        <f t="shared" si="7"/>
        <v>08</v>
      </c>
      <c r="I51" s="54" t="str">
        <f t="shared" si="8"/>
        <v>01</v>
      </c>
      <c r="J51" s="54" t="str">
        <f t="shared" si="9"/>
        <v>02</v>
      </c>
      <c r="K51" s="55" t="str">
        <f t="shared" si="10"/>
        <v xml:space="preserve"> 문화･예술･디자인･방송</v>
      </c>
      <c r="L51" s="55" t="str">
        <f t="shared" si="11"/>
        <v xml:space="preserve"> 문화･예술</v>
      </c>
      <c r="M51" s="55" t="str">
        <f t="shared" si="12"/>
        <v xml:space="preserve"> 실용예술</v>
      </c>
      <c r="O51" s="656"/>
      <c r="R51" s="648"/>
      <c r="S51" s="648"/>
    </row>
    <row r="52" spans="1:19" ht="17.25" customHeight="1" x14ac:dyDescent="0.25">
      <c r="A52" s="50" t="str">
        <f t="shared" si="0"/>
        <v>080103</v>
      </c>
      <c r="B52" s="650" t="s">
        <v>438</v>
      </c>
      <c r="C52" s="651" t="s">
        <v>439</v>
      </c>
      <c r="D52" s="651" t="s">
        <v>442</v>
      </c>
      <c r="E52" s="53">
        <v>6454</v>
      </c>
      <c r="F52" s="53">
        <v>6454</v>
      </c>
      <c r="H52" s="54" t="str">
        <f t="shared" si="7"/>
        <v>08</v>
      </c>
      <c r="I52" s="54" t="str">
        <f t="shared" si="8"/>
        <v>01</v>
      </c>
      <c r="J52" s="54" t="str">
        <f t="shared" si="9"/>
        <v>03</v>
      </c>
      <c r="K52" s="55" t="str">
        <f t="shared" si="10"/>
        <v xml:space="preserve"> 문화･예술･디자인･방송</v>
      </c>
      <c r="L52" s="55" t="str">
        <f t="shared" si="11"/>
        <v xml:space="preserve"> 문화･예술</v>
      </c>
      <c r="M52" s="55" t="str">
        <f t="shared" si="12"/>
        <v xml:space="preserve"> 공연예술</v>
      </c>
      <c r="O52" s="656"/>
      <c r="R52" s="648"/>
      <c r="S52" s="648"/>
    </row>
    <row r="53" spans="1:19" ht="17.25" customHeight="1" x14ac:dyDescent="0.25">
      <c r="A53" s="50" t="str">
        <f t="shared" si="0"/>
        <v>080104</v>
      </c>
      <c r="B53" s="650" t="s">
        <v>438</v>
      </c>
      <c r="C53" s="651" t="s">
        <v>439</v>
      </c>
      <c r="D53" s="651" t="s">
        <v>443</v>
      </c>
      <c r="E53" s="53">
        <v>6237</v>
      </c>
      <c r="F53" s="53">
        <v>6237</v>
      </c>
      <c r="H53" s="54" t="str">
        <f t="shared" si="7"/>
        <v>08</v>
      </c>
      <c r="I53" s="54" t="str">
        <f t="shared" si="8"/>
        <v>01</v>
      </c>
      <c r="J53" s="54" t="str">
        <f t="shared" si="9"/>
        <v>04</v>
      </c>
      <c r="K53" s="55" t="str">
        <f t="shared" si="10"/>
        <v xml:space="preserve"> 문화･예술･디자인･방송</v>
      </c>
      <c r="L53" s="55" t="str">
        <f t="shared" si="11"/>
        <v xml:space="preserve"> 문화･예술</v>
      </c>
      <c r="M53" s="55" t="str">
        <f t="shared" si="12"/>
        <v xml:space="preserve"> 문화재관리</v>
      </c>
      <c r="O53" s="656"/>
      <c r="R53" s="648"/>
      <c r="S53" s="648"/>
    </row>
    <row r="54" spans="1:19" ht="17.25" customHeight="1" x14ac:dyDescent="0.25">
      <c r="A54" s="50" t="str">
        <f t="shared" si="0"/>
        <v>080201</v>
      </c>
      <c r="B54" s="650" t="s">
        <v>438</v>
      </c>
      <c r="C54" s="651" t="s">
        <v>444</v>
      </c>
      <c r="D54" s="651" t="s">
        <v>445</v>
      </c>
      <c r="E54" s="53">
        <v>5619</v>
      </c>
      <c r="F54" s="53">
        <v>5619</v>
      </c>
      <c r="H54" s="54" t="str">
        <f t="shared" si="7"/>
        <v>08</v>
      </c>
      <c r="I54" s="54" t="str">
        <f t="shared" si="8"/>
        <v>02</v>
      </c>
      <c r="J54" s="54" t="str">
        <f t="shared" si="9"/>
        <v>01</v>
      </c>
      <c r="K54" s="55" t="str">
        <f t="shared" si="10"/>
        <v xml:space="preserve"> 문화･예술･디자인･방송</v>
      </c>
      <c r="L54" s="55" t="str">
        <f t="shared" si="11"/>
        <v xml:space="preserve"> 디자인</v>
      </c>
      <c r="M54" s="55" t="str">
        <f t="shared" si="12"/>
        <v xml:space="preserve"> 디자인</v>
      </c>
      <c r="O54" s="656"/>
      <c r="R54" s="648"/>
      <c r="S54" s="648"/>
    </row>
    <row r="55" spans="1:19" ht="17.25" customHeight="1" x14ac:dyDescent="0.25">
      <c r="A55" s="50" t="str">
        <f t="shared" si="0"/>
        <v>080301</v>
      </c>
      <c r="B55" s="650" t="s">
        <v>438</v>
      </c>
      <c r="C55" s="651" t="s">
        <v>446</v>
      </c>
      <c r="D55" s="651" t="s">
        <v>447</v>
      </c>
      <c r="E55" s="53">
        <v>6997</v>
      </c>
      <c r="F55" s="53">
        <v>6997</v>
      </c>
      <c r="H55" s="54" t="str">
        <f t="shared" si="7"/>
        <v>08</v>
      </c>
      <c r="I55" s="54" t="str">
        <f t="shared" si="8"/>
        <v>03</v>
      </c>
      <c r="J55" s="54" t="str">
        <f t="shared" si="9"/>
        <v>01</v>
      </c>
      <c r="K55" s="55" t="str">
        <f t="shared" si="10"/>
        <v xml:space="preserve"> 문화･예술･디자인･방송</v>
      </c>
      <c r="L55" s="55" t="str">
        <f t="shared" si="11"/>
        <v xml:space="preserve"> 문화콘텐츠</v>
      </c>
      <c r="M55" s="55" t="str">
        <f t="shared" si="12"/>
        <v xml:space="preserve"> 문화콘텐츠기획</v>
      </c>
      <c r="O55" s="656"/>
      <c r="R55" s="648"/>
      <c r="S55" s="648"/>
    </row>
    <row r="56" spans="1:19" ht="17.25" customHeight="1" x14ac:dyDescent="0.25">
      <c r="A56" s="50" t="str">
        <f t="shared" si="0"/>
        <v>080302</v>
      </c>
      <c r="B56" s="650" t="s">
        <v>438</v>
      </c>
      <c r="C56" s="651" t="s">
        <v>446</v>
      </c>
      <c r="D56" s="651" t="s">
        <v>448</v>
      </c>
      <c r="E56" s="53">
        <v>6231</v>
      </c>
      <c r="F56" s="53">
        <v>6231</v>
      </c>
      <c r="H56" s="54" t="str">
        <f t="shared" si="7"/>
        <v>08</v>
      </c>
      <c r="I56" s="54" t="str">
        <f t="shared" si="8"/>
        <v>03</v>
      </c>
      <c r="J56" s="54" t="str">
        <f t="shared" si="9"/>
        <v>02</v>
      </c>
      <c r="K56" s="55" t="str">
        <f t="shared" si="10"/>
        <v xml:space="preserve"> 문화･예술･디자인･방송</v>
      </c>
      <c r="L56" s="55" t="str">
        <f t="shared" si="11"/>
        <v xml:space="preserve"> 문화콘텐츠</v>
      </c>
      <c r="M56" s="55" t="str">
        <f t="shared" si="12"/>
        <v xml:space="preserve"> 문화콘텐츠제작</v>
      </c>
      <c r="O56" s="656"/>
      <c r="R56" s="648"/>
      <c r="S56" s="648"/>
    </row>
    <row r="57" spans="1:19" ht="17.25" customHeight="1" x14ac:dyDescent="0.25">
      <c r="A57" s="50" t="str">
        <f t="shared" si="0"/>
        <v>080303</v>
      </c>
      <c r="B57" s="650" t="s">
        <v>438</v>
      </c>
      <c r="C57" s="651" t="s">
        <v>446</v>
      </c>
      <c r="D57" s="651" t="s">
        <v>449</v>
      </c>
      <c r="E57" s="53">
        <v>6829</v>
      </c>
      <c r="F57" s="53">
        <v>6829</v>
      </c>
      <c r="H57" s="54" t="str">
        <f t="shared" si="7"/>
        <v>08</v>
      </c>
      <c r="I57" s="54" t="str">
        <f t="shared" si="8"/>
        <v>03</v>
      </c>
      <c r="J57" s="54" t="str">
        <f t="shared" si="9"/>
        <v>03</v>
      </c>
      <c r="K57" s="55" t="str">
        <f t="shared" si="10"/>
        <v xml:space="preserve"> 문화･예술･디자인･방송</v>
      </c>
      <c r="L57" s="55" t="str">
        <f t="shared" si="11"/>
        <v xml:space="preserve"> 문화콘텐츠</v>
      </c>
      <c r="M57" s="55" t="str">
        <f t="shared" si="12"/>
        <v xml:space="preserve"> 문화콘텐츠유통･서비스</v>
      </c>
      <c r="O57" s="656"/>
      <c r="R57" s="648"/>
      <c r="S57" s="648"/>
    </row>
    <row r="58" spans="1:19" ht="17.25" customHeight="1" x14ac:dyDescent="0.25">
      <c r="A58" s="50" t="str">
        <f t="shared" si="0"/>
        <v>080304</v>
      </c>
      <c r="B58" s="650" t="s">
        <v>438</v>
      </c>
      <c r="C58" s="651" t="s">
        <v>446</v>
      </c>
      <c r="D58" s="651" t="s">
        <v>450</v>
      </c>
      <c r="E58" s="53">
        <v>5724</v>
      </c>
      <c r="F58" s="53">
        <v>5724</v>
      </c>
      <c r="H58" s="54" t="str">
        <f t="shared" si="7"/>
        <v>08</v>
      </c>
      <c r="I58" s="54" t="str">
        <f t="shared" si="8"/>
        <v>03</v>
      </c>
      <c r="J58" s="54" t="str">
        <f t="shared" si="9"/>
        <v>04</v>
      </c>
      <c r="K58" s="55" t="str">
        <f t="shared" si="10"/>
        <v xml:space="preserve"> 문화･예술･디자인･방송</v>
      </c>
      <c r="L58" s="55" t="str">
        <f t="shared" si="11"/>
        <v xml:space="preserve"> 문화콘텐츠</v>
      </c>
      <c r="M58" s="55" t="str">
        <f t="shared" si="12"/>
        <v xml:space="preserve"> 영상제작</v>
      </c>
      <c r="O58" s="656"/>
      <c r="R58" s="648"/>
      <c r="S58" s="648"/>
    </row>
    <row r="59" spans="1:19" ht="17.25" customHeight="1" x14ac:dyDescent="0.25">
      <c r="A59" s="50" t="str">
        <f t="shared" si="0"/>
        <v>090101</v>
      </c>
      <c r="B59" s="650" t="s">
        <v>451</v>
      </c>
      <c r="C59" s="651" t="s">
        <v>452</v>
      </c>
      <c r="D59" s="651" t="s">
        <v>452</v>
      </c>
      <c r="E59" s="53">
        <v>8144</v>
      </c>
      <c r="F59" s="53">
        <v>8144</v>
      </c>
      <c r="H59" s="54" t="str">
        <f t="shared" si="7"/>
        <v>09</v>
      </c>
      <c r="I59" s="54" t="str">
        <f t="shared" si="8"/>
        <v>01</v>
      </c>
      <c r="J59" s="54" t="str">
        <f t="shared" si="9"/>
        <v>01</v>
      </c>
      <c r="K59" s="55" t="str">
        <f t="shared" si="10"/>
        <v xml:space="preserve"> 운전･운송</v>
      </c>
      <c r="L59" s="55" t="str">
        <f t="shared" si="11"/>
        <v xml:space="preserve"> 자동차운전･운송</v>
      </c>
      <c r="M59" s="55" t="str">
        <f t="shared" si="12"/>
        <v xml:space="preserve"> 자동차운전･운송</v>
      </c>
      <c r="O59" s="656"/>
      <c r="R59" s="648"/>
      <c r="S59" s="648"/>
    </row>
    <row r="60" spans="1:19" ht="17.25" customHeight="1" x14ac:dyDescent="0.25">
      <c r="A60" s="50" t="str">
        <f t="shared" si="0"/>
        <v>090201</v>
      </c>
      <c r="B60" s="650" t="s">
        <v>451</v>
      </c>
      <c r="C60" s="651" t="s">
        <v>453</v>
      </c>
      <c r="D60" s="651" t="s">
        <v>454</v>
      </c>
      <c r="E60" s="53">
        <v>6650</v>
      </c>
      <c r="F60" s="53">
        <v>6650</v>
      </c>
      <c r="H60" s="54" t="str">
        <f t="shared" si="7"/>
        <v>09</v>
      </c>
      <c r="I60" s="54" t="str">
        <f t="shared" si="8"/>
        <v>02</v>
      </c>
      <c r="J60" s="54" t="str">
        <f t="shared" si="9"/>
        <v>01</v>
      </c>
      <c r="K60" s="55" t="str">
        <f t="shared" si="10"/>
        <v xml:space="preserve"> 운전･운송</v>
      </c>
      <c r="L60" s="55" t="str">
        <f t="shared" si="11"/>
        <v xml:space="preserve"> 철도운전･운송</v>
      </c>
      <c r="M60" s="55" t="str">
        <f t="shared" si="12"/>
        <v xml:space="preserve"> 철도운전운영</v>
      </c>
      <c r="O60" s="656"/>
      <c r="R60" s="648"/>
      <c r="S60" s="648"/>
    </row>
    <row r="61" spans="1:19" ht="17.25" customHeight="1" x14ac:dyDescent="0.25">
      <c r="A61" s="50" t="str">
        <f t="shared" si="0"/>
        <v>090202</v>
      </c>
      <c r="B61" s="650" t="s">
        <v>451</v>
      </c>
      <c r="C61" s="651" t="s">
        <v>453</v>
      </c>
      <c r="D61" s="651" t="s">
        <v>455</v>
      </c>
      <c r="E61" s="53">
        <v>6638</v>
      </c>
      <c r="F61" s="53">
        <v>6638</v>
      </c>
      <c r="H61" s="54" t="str">
        <f t="shared" si="7"/>
        <v>09</v>
      </c>
      <c r="I61" s="54" t="str">
        <f t="shared" si="8"/>
        <v>02</v>
      </c>
      <c r="J61" s="54" t="str">
        <f t="shared" si="9"/>
        <v>02</v>
      </c>
      <c r="K61" s="55" t="str">
        <f t="shared" si="10"/>
        <v xml:space="preserve"> 운전･운송</v>
      </c>
      <c r="L61" s="55" t="str">
        <f t="shared" si="11"/>
        <v xml:space="preserve"> 철도운전･운송</v>
      </c>
      <c r="M61" s="55" t="str">
        <f t="shared" si="12"/>
        <v xml:space="preserve"> 철도시설유지보수</v>
      </c>
      <c r="O61" s="656"/>
      <c r="R61" s="648"/>
      <c r="S61" s="648"/>
    </row>
    <row r="62" spans="1:19" ht="17.25" customHeight="1" x14ac:dyDescent="0.25">
      <c r="A62" s="50" t="str">
        <f t="shared" si="0"/>
        <v>090301</v>
      </c>
      <c r="B62" s="650" t="s">
        <v>451</v>
      </c>
      <c r="C62" s="651" t="s">
        <v>456</v>
      </c>
      <c r="D62" s="651" t="s">
        <v>457</v>
      </c>
      <c r="E62" s="53">
        <v>8147</v>
      </c>
      <c r="F62" s="53">
        <v>8147</v>
      </c>
      <c r="H62" s="54" t="str">
        <f t="shared" si="7"/>
        <v>09</v>
      </c>
      <c r="I62" s="54" t="str">
        <f t="shared" si="8"/>
        <v>03</v>
      </c>
      <c r="J62" s="54" t="str">
        <f t="shared" si="9"/>
        <v>01</v>
      </c>
      <c r="K62" s="55" t="str">
        <f t="shared" si="10"/>
        <v xml:space="preserve"> 운전･운송</v>
      </c>
      <c r="L62" s="55" t="str">
        <f t="shared" si="11"/>
        <v xml:space="preserve"> 선박운전･운송</v>
      </c>
      <c r="M62" s="55" t="str">
        <f t="shared" si="12"/>
        <v xml:space="preserve"> 선박운항</v>
      </c>
      <c r="O62" s="656"/>
      <c r="R62" s="648"/>
      <c r="S62" s="648"/>
    </row>
    <row r="63" spans="1:19" ht="17.25" customHeight="1" x14ac:dyDescent="0.25">
      <c r="A63" s="50" t="str">
        <f t="shared" si="0"/>
        <v>090302</v>
      </c>
      <c r="B63" s="650" t="s">
        <v>451</v>
      </c>
      <c r="C63" s="651" t="s">
        <v>456</v>
      </c>
      <c r="D63" s="651" t="s">
        <v>458</v>
      </c>
      <c r="E63" s="53">
        <v>6847</v>
      </c>
      <c r="F63" s="53">
        <v>6847</v>
      </c>
      <c r="H63" s="54" t="str">
        <f t="shared" si="7"/>
        <v>09</v>
      </c>
      <c r="I63" s="54" t="str">
        <f t="shared" si="8"/>
        <v>03</v>
      </c>
      <c r="J63" s="54" t="str">
        <f t="shared" si="9"/>
        <v>02</v>
      </c>
      <c r="K63" s="55" t="str">
        <f t="shared" si="10"/>
        <v xml:space="preserve"> 운전･운송</v>
      </c>
      <c r="L63" s="55" t="str">
        <f t="shared" si="11"/>
        <v xml:space="preserve"> 선박운전･운송</v>
      </c>
      <c r="M63" s="55" t="str">
        <f t="shared" si="12"/>
        <v xml:space="preserve"> 검수･검량</v>
      </c>
      <c r="O63" s="656"/>
      <c r="R63" s="648"/>
      <c r="S63" s="648"/>
    </row>
    <row r="64" spans="1:19" ht="17.25" customHeight="1" x14ac:dyDescent="0.25">
      <c r="A64" s="50" t="str">
        <f t="shared" si="0"/>
        <v>090401</v>
      </c>
      <c r="B64" s="650" t="s">
        <v>451</v>
      </c>
      <c r="C64" s="651" t="s">
        <v>459</v>
      </c>
      <c r="D64" s="651" t="s">
        <v>460</v>
      </c>
      <c r="E64" s="53">
        <v>7126</v>
      </c>
      <c r="F64" s="53">
        <v>7126</v>
      </c>
      <c r="H64" s="54" t="str">
        <f t="shared" si="7"/>
        <v>09</v>
      </c>
      <c r="I64" s="54" t="str">
        <f t="shared" si="8"/>
        <v>04</v>
      </c>
      <c r="J64" s="54" t="str">
        <f t="shared" si="9"/>
        <v>01</v>
      </c>
      <c r="K64" s="55" t="str">
        <f t="shared" si="10"/>
        <v xml:space="preserve"> 운전･운송</v>
      </c>
      <c r="L64" s="55" t="str">
        <f t="shared" si="11"/>
        <v xml:space="preserve"> 항공운전･운송</v>
      </c>
      <c r="M64" s="55" t="str">
        <f t="shared" si="12"/>
        <v xml:space="preserve"> 항공기조종운송</v>
      </c>
      <c r="O64" s="656"/>
      <c r="R64" s="648"/>
      <c r="S64" s="648"/>
    </row>
    <row r="65" spans="1:19" ht="17.25" customHeight="1" x14ac:dyDescent="0.25">
      <c r="A65" s="50" t="str">
        <f t="shared" si="0"/>
        <v>090402</v>
      </c>
      <c r="B65" s="650" t="s">
        <v>451</v>
      </c>
      <c r="C65" s="651" t="s">
        <v>459</v>
      </c>
      <c r="D65" s="651" t="s">
        <v>461</v>
      </c>
      <c r="E65" s="53">
        <v>7126</v>
      </c>
      <c r="F65" s="53">
        <v>7126</v>
      </c>
      <c r="H65" s="54" t="str">
        <f t="shared" si="7"/>
        <v>09</v>
      </c>
      <c r="I65" s="54" t="str">
        <f t="shared" si="8"/>
        <v>04</v>
      </c>
      <c r="J65" s="54" t="str">
        <f t="shared" si="9"/>
        <v>02</v>
      </c>
      <c r="K65" s="55" t="str">
        <f t="shared" si="10"/>
        <v xml:space="preserve"> 운전･운송</v>
      </c>
      <c r="L65" s="55" t="str">
        <f t="shared" si="11"/>
        <v xml:space="preserve"> 항공운전･운송</v>
      </c>
      <c r="M65" s="55" t="str">
        <f t="shared" si="12"/>
        <v xml:space="preserve"> 항공운항</v>
      </c>
      <c r="O65" s="656"/>
      <c r="R65" s="648"/>
      <c r="S65" s="648"/>
    </row>
    <row r="66" spans="1:19" ht="17.25" customHeight="1" x14ac:dyDescent="0.25">
      <c r="A66" s="50" t="str">
        <f t="shared" si="0"/>
        <v>090403</v>
      </c>
      <c r="B66" s="650" t="s">
        <v>451</v>
      </c>
      <c r="C66" s="651" t="s">
        <v>459</v>
      </c>
      <c r="D66" s="651" t="s">
        <v>462</v>
      </c>
      <c r="E66" s="53">
        <v>7126</v>
      </c>
      <c r="F66" s="53">
        <v>7126</v>
      </c>
      <c r="H66" s="54" t="str">
        <f t="shared" si="7"/>
        <v>09</v>
      </c>
      <c r="I66" s="54" t="str">
        <f t="shared" si="8"/>
        <v>04</v>
      </c>
      <c r="J66" s="54" t="str">
        <f t="shared" si="9"/>
        <v>03</v>
      </c>
      <c r="K66" s="55" t="str">
        <f t="shared" si="10"/>
        <v xml:space="preserve"> 운전･운송</v>
      </c>
      <c r="L66" s="55" t="str">
        <f t="shared" si="11"/>
        <v xml:space="preserve"> 항공운전･운송</v>
      </c>
      <c r="M66" s="55" t="str">
        <f t="shared" si="12"/>
        <v xml:space="preserve"> 항행안전시설</v>
      </c>
      <c r="O66" s="656"/>
      <c r="R66" s="648"/>
      <c r="S66" s="648"/>
    </row>
    <row r="67" spans="1:19" ht="17.25" customHeight="1" x14ac:dyDescent="0.25">
      <c r="A67" s="50" t="str">
        <f t="shared" si="0"/>
        <v>100101</v>
      </c>
      <c r="B67" s="650" t="s">
        <v>463</v>
      </c>
      <c r="C67" s="651" t="s">
        <v>464</v>
      </c>
      <c r="D67" s="651" t="s">
        <v>465</v>
      </c>
      <c r="E67" s="53">
        <v>7389</v>
      </c>
      <c r="F67" s="53">
        <v>7389</v>
      </c>
      <c r="H67" s="54" t="str">
        <f t="shared" si="7"/>
        <v>10</v>
      </c>
      <c r="I67" s="54" t="str">
        <f t="shared" si="8"/>
        <v>01</v>
      </c>
      <c r="J67" s="54" t="str">
        <f t="shared" si="9"/>
        <v>01</v>
      </c>
      <c r="K67" s="55" t="str">
        <f t="shared" si="10"/>
        <v xml:space="preserve"> 영업판매</v>
      </c>
      <c r="L67" s="55" t="str">
        <f t="shared" si="11"/>
        <v xml:space="preserve"> 영업</v>
      </c>
      <c r="M67" s="55" t="str">
        <f t="shared" si="12"/>
        <v xml:space="preserve"> 일반･해외영업</v>
      </c>
      <c r="O67" s="656"/>
      <c r="R67" s="648"/>
      <c r="S67" s="648"/>
    </row>
    <row r="68" spans="1:19" ht="17.25" customHeight="1" x14ac:dyDescent="0.25">
      <c r="A68" s="50" t="str">
        <f t="shared" si="0"/>
        <v>100201</v>
      </c>
      <c r="B68" s="650" t="s">
        <v>463</v>
      </c>
      <c r="C68" s="651" t="s">
        <v>466</v>
      </c>
      <c r="D68" s="651" t="s">
        <v>467</v>
      </c>
      <c r="E68" s="53">
        <v>6959</v>
      </c>
      <c r="F68" s="53">
        <v>6959</v>
      </c>
      <c r="H68" s="54" t="str">
        <f t="shared" si="7"/>
        <v>10</v>
      </c>
      <c r="I68" s="54" t="str">
        <f t="shared" si="8"/>
        <v>02</v>
      </c>
      <c r="J68" s="54" t="str">
        <f t="shared" si="9"/>
        <v>01</v>
      </c>
      <c r="K68" s="55" t="str">
        <f t="shared" si="10"/>
        <v xml:space="preserve"> 영업판매</v>
      </c>
      <c r="L68" s="55" t="str">
        <f t="shared" si="11"/>
        <v xml:space="preserve"> 부동산</v>
      </c>
      <c r="M68" s="55" t="str">
        <f t="shared" si="12"/>
        <v xml:space="preserve"> 부동산컨설팅</v>
      </c>
      <c r="O68" s="656"/>
      <c r="R68" s="648"/>
      <c r="S68" s="648"/>
    </row>
    <row r="69" spans="1:19" ht="17.25" customHeight="1" x14ac:dyDescent="0.25">
      <c r="A69" s="50" t="str">
        <f t="shared" si="0"/>
        <v>100202</v>
      </c>
      <c r="B69" s="650" t="s">
        <v>463</v>
      </c>
      <c r="C69" s="651" t="s">
        <v>466</v>
      </c>
      <c r="D69" s="651" t="s">
        <v>468</v>
      </c>
      <c r="E69" s="53">
        <v>6260</v>
      </c>
      <c r="F69" s="53">
        <v>6260</v>
      </c>
      <c r="H69" s="54" t="str">
        <f t="shared" si="7"/>
        <v>10</v>
      </c>
      <c r="I69" s="54" t="str">
        <f t="shared" si="8"/>
        <v>02</v>
      </c>
      <c r="J69" s="54" t="str">
        <f t="shared" si="9"/>
        <v>02</v>
      </c>
      <c r="K69" s="55" t="str">
        <f t="shared" si="10"/>
        <v xml:space="preserve"> 영업판매</v>
      </c>
      <c r="L69" s="55" t="str">
        <f t="shared" si="11"/>
        <v xml:space="preserve"> 부동산</v>
      </c>
      <c r="M69" s="55" t="str">
        <f t="shared" si="12"/>
        <v xml:space="preserve"> 부동산관리</v>
      </c>
      <c r="O69" s="656"/>
      <c r="R69" s="648"/>
      <c r="S69" s="648"/>
    </row>
    <row r="70" spans="1:19" ht="17.25" customHeight="1" x14ac:dyDescent="0.25">
      <c r="A70" s="50" t="str">
        <f t="shared" ref="A70:A133" si="13">H70&amp;I70&amp;J70</f>
        <v>100203</v>
      </c>
      <c r="B70" s="650" t="s">
        <v>463</v>
      </c>
      <c r="C70" s="651" t="s">
        <v>466</v>
      </c>
      <c r="D70" s="651" t="s">
        <v>469</v>
      </c>
      <c r="E70" s="53">
        <v>6080</v>
      </c>
      <c r="F70" s="53">
        <v>6080</v>
      </c>
      <c r="H70" s="54" t="str">
        <f t="shared" si="7"/>
        <v>10</v>
      </c>
      <c r="I70" s="54" t="str">
        <f t="shared" si="8"/>
        <v>02</v>
      </c>
      <c r="J70" s="54" t="str">
        <f t="shared" si="9"/>
        <v>03</v>
      </c>
      <c r="K70" s="55" t="str">
        <f t="shared" si="10"/>
        <v xml:space="preserve"> 영업판매</v>
      </c>
      <c r="L70" s="55" t="str">
        <f t="shared" si="11"/>
        <v xml:space="preserve"> 부동산</v>
      </c>
      <c r="M70" s="55" t="str">
        <f t="shared" si="12"/>
        <v xml:space="preserve"> 부동산중개</v>
      </c>
      <c r="O70" s="656"/>
      <c r="R70" s="648"/>
      <c r="S70" s="648"/>
    </row>
    <row r="71" spans="1:19" ht="17.25" customHeight="1" x14ac:dyDescent="0.25">
      <c r="A71" s="50" t="str">
        <f t="shared" si="13"/>
        <v>100204</v>
      </c>
      <c r="B71" s="650" t="s">
        <v>463</v>
      </c>
      <c r="C71" s="651" t="s">
        <v>466</v>
      </c>
      <c r="D71" s="651" t="s">
        <v>470</v>
      </c>
      <c r="E71" s="53">
        <v>6524</v>
      </c>
      <c r="F71" s="53">
        <v>6524</v>
      </c>
      <c r="H71" s="54" t="str">
        <f t="shared" si="7"/>
        <v>10</v>
      </c>
      <c r="I71" s="54" t="str">
        <f t="shared" si="8"/>
        <v>02</v>
      </c>
      <c r="J71" s="54" t="str">
        <f t="shared" si="9"/>
        <v>04</v>
      </c>
      <c r="K71" s="55" t="str">
        <f t="shared" si="10"/>
        <v xml:space="preserve"> 영업판매</v>
      </c>
      <c r="L71" s="55" t="str">
        <f t="shared" si="11"/>
        <v xml:space="preserve"> 부동산</v>
      </c>
      <c r="M71" s="55" t="str">
        <f t="shared" si="12"/>
        <v xml:space="preserve"> 감정평가</v>
      </c>
      <c r="O71" s="656"/>
      <c r="R71" s="648"/>
      <c r="S71" s="648"/>
    </row>
    <row r="72" spans="1:19" ht="17.25" customHeight="1" x14ac:dyDescent="0.25">
      <c r="A72" s="50" t="str">
        <f t="shared" si="13"/>
        <v>100301</v>
      </c>
      <c r="B72" s="650" t="s">
        <v>463</v>
      </c>
      <c r="C72" s="651" t="s">
        <v>471</v>
      </c>
      <c r="D72" s="651" t="s">
        <v>472</v>
      </c>
      <c r="E72" s="53">
        <v>6904</v>
      </c>
      <c r="F72" s="53">
        <v>6904</v>
      </c>
      <c r="H72" s="54" t="str">
        <f t="shared" si="7"/>
        <v>10</v>
      </c>
      <c r="I72" s="54" t="str">
        <f t="shared" si="8"/>
        <v>03</v>
      </c>
      <c r="J72" s="54" t="str">
        <f t="shared" si="9"/>
        <v>01</v>
      </c>
      <c r="K72" s="55" t="str">
        <f t="shared" si="10"/>
        <v xml:space="preserve"> 영업판매</v>
      </c>
      <c r="L72" s="55" t="str">
        <f t="shared" si="11"/>
        <v xml:space="preserve"> 판매</v>
      </c>
      <c r="M72" s="55" t="str">
        <f t="shared" si="12"/>
        <v xml:space="preserve"> e-비지니스</v>
      </c>
      <c r="O72" s="656"/>
      <c r="R72" s="648"/>
      <c r="S72" s="648"/>
    </row>
    <row r="73" spans="1:19" ht="17.25" customHeight="1" x14ac:dyDescent="0.25">
      <c r="A73" s="50" t="str">
        <f t="shared" si="13"/>
        <v>100302</v>
      </c>
      <c r="B73" s="650" t="s">
        <v>463</v>
      </c>
      <c r="C73" s="651" t="s">
        <v>471</v>
      </c>
      <c r="D73" s="651" t="s">
        <v>473</v>
      </c>
      <c r="E73" s="53">
        <v>6767</v>
      </c>
      <c r="F73" s="53">
        <v>6767</v>
      </c>
      <c r="H73" s="54" t="str">
        <f t="shared" si="7"/>
        <v>10</v>
      </c>
      <c r="I73" s="54" t="str">
        <f t="shared" si="8"/>
        <v>03</v>
      </c>
      <c r="J73" s="54" t="str">
        <f t="shared" si="9"/>
        <v>02</v>
      </c>
      <c r="K73" s="55" t="str">
        <f t="shared" si="10"/>
        <v xml:space="preserve"> 영업판매</v>
      </c>
      <c r="L73" s="55" t="str">
        <f t="shared" si="11"/>
        <v xml:space="preserve"> 판매</v>
      </c>
      <c r="M73" s="55" t="str">
        <f t="shared" si="12"/>
        <v xml:space="preserve"> 일반판매</v>
      </c>
      <c r="O73" s="656"/>
      <c r="R73" s="648"/>
      <c r="S73" s="648"/>
    </row>
    <row r="74" spans="1:19" ht="17.25" customHeight="1" x14ac:dyDescent="0.25">
      <c r="A74" s="50" t="str">
        <f t="shared" si="13"/>
        <v>100303</v>
      </c>
      <c r="B74" s="650" t="s">
        <v>463</v>
      </c>
      <c r="C74" s="651" t="s">
        <v>471</v>
      </c>
      <c r="D74" s="651" t="s">
        <v>474</v>
      </c>
      <c r="E74" s="53">
        <v>6836</v>
      </c>
      <c r="F74" s="53">
        <v>6836</v>
      </c>
      <c r="H74" s="54" t="str">
        <f t="shared" si="7"/>
        <v>10</v>
      </c>
      <c r="I74" s="54" t="str">
        <f t="shared" si="8"/>
        <v>03</v>
      </c>
      <c r="J74" s="54" t="str">
        <f t="shared" si="9"/>
        <v>03</v>
      </c>
      <c r="K74" s="55" t="str">
        <f t="shared" si="10"/>
        <v xml:space="preserve"> 영업판매</v>
      </c>
      <c r="L74" s="55" t="str">
        <f t="shared" si="11"/>
        <v xml:space="preserve"> 판매</v>
      </c>
      <c r="M74" s="55" t="str">
        <f t="shared" si="12"/>
        <v xml:space="preserve"> 상품중개⋅경매</v>
      </c>
      <c r="O74" s="656"/>
      <c r="R74" s="648"/>
      <c r="S74" s="648"/>
    </row>
    <row r="75" spans="1:19" ht="17.25" customHeight="1" x14ac:dyDescent="0.25">
      <c r="A75" s="50" t="str">
        <f t="shared" si="13"/>
        <v>110101</v>
      </c>
      <c r="B75" s="650" t="s">
        <v>475</v>
      </c>
      <c r="C75" s="651" t="s">
        <v>476</v>
      </c>
      <c r="D75" s="651" t="s">
        <v>477</v>
      </c>
      <c r="E75" s="53">
        <v>6098</v>
      </c>
      <c r="F75" s="53">
        <v>6098</v>
      </c>
      <c r="H75" s="54" t="str">
        <f t="shared" si="7"/>
        <v>11</v>
      </c>
      <c r="I75" s="54" t="str">
        <f t="shared" si="8"/>
        <v>01</v>
      </c>
      <c r="J75" s="54" t="str">
        <f t="shared" si="9"/>
        <v>01</v>
      </c>
      <c r="K75" s="55" t="str">
        <f t="shared" si="10"/>
        <v xml:space="preserve"> 경비･청소</v>
      </c>
      <c r="L75" s="55" t="str">
        <f t="shared" si="11"/>
        <v xml:space="preserve"> 경비</v>
      </c>
      <c r="M75" s="55" t="str">
        <f t="shared" si="12"/>
        <v xml:space="preserve"> 경비･경호</v>
      </c>
      <c r="O75" s="656"/>
      <c r="R75" s="648"/>
      <c r="S75" s="648"/>
    </row>
    <row r="76" spans="1:19" ht="17.25" customHeight="1" x14ac:dyDescent="0.25">
      <c r="A76" s="50" t="str">
        <f t="shared" si="13"/>
        <v>110201</v>
      </c>
      <c r="B76" s="650" t="s">
        <v>475</v>
      </c>
      <c r="C76" s="651" t="s">
        <v>478</v>
      </c>
      <c r="D76" s="651" t="s">
        <v>479</v>
      </c>
      <c r="E76" s="53">
        <v>6494</v>
      </c>
      <c r="F76" s="53">
        <v>6494</v>
      </c>
      <c r="H76" s="54" t="str">
        <f t="shared" si="7"/>
        <v>11</v>
      </c>
      <c r="I76" s="54" t="str">
        <f t="shared" si="8"/>
        <v>02</v>
      </c>
      <c r="J76" s="54" t="str">
        <f t="shared" si="9"/>
        <v>01</v>
      </c>
      <c r="K76" s="55" t="str">
        <f t="shared" si="10"/>
        <v xml:space="preserve"> 경비･청소</v>
      </c>
      <c r="L76" s="55" t="str">
        <f t="shared" si="11"/>
        <v xml:space="preserve"> 청소･세탁</v>
      </c>
      <c r="M76" s="55" t="str">
        <f t="shared" si="12"/>
        <v xml:space="preserve"> 청소</v>
      </c>
      <c r="O76" s="656"/>
      <c r="R76" s="648"/>
      <c r="S76" s="648"/>
    </row>
    <row r="77" spans="1:19" ht="17.25" customHeight="1" x14ac:dyDescent="0.25">
      <c r="A77" s="50" t="str">
        <f t="shared" si="13"/>
        <v>110202</v>
      </c>
      <c r="B77" s="650" t="s">
        <v>475</v>
      </c>
      <c r="C77" s="651" t="s">
        <v>478</v>
      </c>
      <c r="D77" s="651" t="s">
        <v>480</v>
      </c>
      <c r="E77" s="53">
        <v>6390</v>
      </c>
      <c r="F77" s="53">
        <v>6390</v>
      </c>
      <c r="H77" s="54" t="str">
        <f t="shared" si="7"/>
        <v>11</v>
      </c>
      <c r="I77" s="54" t="str">
        <f t="shared" si="8"/>
        <v>02</v>
      </c>
      <c r="J77" s="54" t="str">
        <f t="shared" si="9"/>
        <v>02</v>
      </c>
      <c r="K77" s="55" t="str">
        <f t="shared" si="10"/>
        <v xml:space="preserve"> 경비･청소</v>
      </c>
      <c r="L77" s="55" t="str">
        <f t="shared" si="11"/>
        <v xml:space="preserve"> 청소･세탁</v>
      </c>
      <c r="M77" s="55" t="str">
        <f t="shared" si="12"/>
        <v xml:space="preserve"> 세탁</v>
      </c>
      <c r="O77" s="656"/>
      <c r="R77" s="648"/>
      <c r="S77" s="648"/>
    </row>
    <row r="78" spans="1:19" ht="17.25" customHeight="1" x14ac:dyDescent="0.25">
      <c r="A78" s="50" t="str">
        <f t="shared" si="13"/>
        <v>120101</v>
      </c>
      <c r="B78" s="650" t="s">
        <v>481</v>
      </c>
      <c r="C78" s="651" t="s">
        <v>482</v>
      </c>
      <c r="D78" s="651" t="s">
        <v>483</v>
      </c>
      <c r="E78" s="53">
        <v>6468</v>
      </c>
      <c r="F78" s="53">
        <v>6468</v>
      </c>
      <c r="H78" s="54" t="str">
        <f t="shared" si="7"/>
        <v>12</v>
      </c>
      <c r="I78" s="54" t="str">
        <f t="shared" si="8"/>
        <v>01</v>
      </c>
      <c r="J78" s="54" t="str">
        <f t="shared" si="9"/>
        <v>01</v>
      </c>
      <c r="K78" s="55" t="str">
        <f t="shared" si="10"/>
        <v xml:space="preserve"> 이용･숙박･여행･오락･스포츠</v>
      </c>
      <c r="L78" s="55" t="str">
        <f t="shared" si="11"/>
        <v xml:space="preserve"> 이･미용</v>
      </c>
      <c r="M78" s="55" t="str">
        <f t="shared" si="12"/>
        <v xml:space="preserve"> 이･미용서비스</v>
      </c>
      <c r="O78" s="656"/>
      <c r="R78" s="648"/>
      <c r="S78" s="648"/>
    </row>
    <row r="79" spans="1:19" ht="17.25" customHeight="1" x14ac:dyDescent="0.25">
      <c r="A79" s="50" t="str">
        <f t="shared" si="13"/>
        <v>120201</v>
      </c>
      <c r="B79" s="650" t="s">
        <v>481</v>
      </c>
      <c r="C79" s="651" t="s">
        <v>484</v>
      </c>
      <c r="D79" s="651" t="s">
        <v>485</v>
      </c>
      <c r="E79" s="53">
        <v>6593</v>
      </c>
      <c r="F79" s="53">
        <v>6593</v>
      </c>
      <c r="H79" s="54" t="str">
        <f t="shared" si="7"/>
        <v>12</v>
      </c>
      <c r="I79" s="54" t="str">
        <f t="shared" si="8"/>
        <v>02</v>
      </c>
      <c r="J79" s="54" t="str">
        <f t="shared" si="9"/>
        <v>01</v>
      </c>
      <c r="K79" s="55" t="str">
        <f t="shared" si="10"/>
        <v xml:space="preserve"> 이용･숙박･여행･오락･스포츠</v>
      </c>
      <c r="L79" s="55" t="str">
        <f t="shared" si="11"/>
        <v xml:space="preserve"> 결혼･장례</v>
      </c>
      <c r="M79" s="55" t="str">
        <f t="shared" si="12"/>
        <v xml:space="preserve"> 결혼서비스</v>
      </c>
      <c r="O79" s="656"/>
      <c r="R79" s="648"/>
      <c r="S79" s="648"/>
    </row>
    <row r="80" spans="1:19" ht="17.25" customHeight="1" x14ac:dyDescent="0.25">
      <c r="A80" s="50" t="str">
        <f t="shared" si="13"/>
        <v>120202</v>
      </c>
      <c r="B80" s="650" t="s">
        <v>481</v>
      </c>
      <c r="C80" s="651" t="s">
        <v>484</v>
      </c>
      <c r="D80" s="651" t="s">
        <v>486</v>
      </c>
      <c r="E80" s="53">
        <v>6235</v>
      </c>
      <c r="F80" s="53">
        <v>6235</v>
      </c>
      <c r="H80" s="54" t="str">
        <f t="shared" si="7"/>
        <v>12</v>
      </c>
      <c r="I80" s="54" t="str">
        <f t="shared" si="8"/>
        <v>02</v>
      </c>
      <c r="J80" s="54" t="str">
        <f t="shared" si="9"/>
        <v>02</v>
      </c>
      <c r="K80" s="55" t="str">
        <f t="shared" si="10"/>
        <v xml:space="preserve"> 이용･숙박･여행･오락･스포츠</v>
      </c>
      <c r="L80" s="55" t="str">
        <f t="shared" si="11"/>
        <v xml:space="preserve"> 결혼･장례</v>
      </c>
      <c r="M80" s="55" t="str">
        <f t="shared" si="12"/>
        <v xml:space="preserve"> 장례서비스</v>
      </c>
      <c r="O80" s="656"/>
      <c r="R80" s="648"/>
      <c r="S80" s="648"/>
    </row>
    <row r="81" spans="1:19" ht="17.25" customHeight="1" x14ac:dyDescent="0.25">
      <c r="A81" s="50" t="str">
        <f t="shared" si="13"/>
        <v>120301</v>
      </c>
      <c r="B81" s="650" t="s">
        <v>481</v>
      </c>
      <c r="C81" s="651" t="s">
        <v>487</v>
      </c>
      <c r="D81" s="651" t="s">
        <v>488</v>
      </c>
      <c r="E81" s="53">
        <v>6501</v>
      </c>
      <c r="F81" s="53">
        <v>6501</v>
      </c>
      <c r="H81" s="54" t="str">
        <f t="shared" si="7"/>
        <v>12</v>
      </c>
      <c r="I81" s="54" t="str">
        <f t="shared" si="8"/>
        <v>03</v>
      </c>
      <c r="J81" s="54" t="str">
        <f t="shared" si="9"/>
        <v>01</v>
      </c>
      <c r="K81" s="55" t="str">
        <f t="shared" si="10"/>
        <v xml:space="preserve"> 이용･숙박･여행･오락･스포츠</v>
      </c>
      <c r="L81" s="55" t="str">
        <f t="shared" si="11"/>
        <v xml:space="preserve"> 관광･레저</v>
      </c>
      <c r="M81" s="55" t="str">
        <f t="shared" si="12"/>
        <v xml:space="preserve"> 여행서비스</v>
      </c>
      <c r="O81" s="656"/>
      <c r="R81" s="648"/>
      <c r="S81" s="648"/>
    </row>
    <row r="82" spans="1:19" ht="17.25" customHeight="1" x14ac:dyDescent="0.25">
      <c r="A82" s="50" t="str">
        <f t="shared" si="13"/>
        <v>120302</v>
      </c>
      <c r="B82" s="650" t="s">
        <v>481</v>
      </c>
      <c r="C82" s="651" t="s">
        <v>487</v>
      </c>
      <c r="D82" s="651" t="s">
        <v>489</v>
      </c>
      <c r="E82" s="53">
        <v>7882</v>
      </c>
      <c r="F82" s="53">
        <v>7882</v>
      </c>
      <c r="H82" s="54" t="str">
        <f t="shared" si="7"/>
        <v>12</v>
      </c>
      <c r="I82" s="54" t="str">
        <f t="shared" si="8"/>
        <v>03</v>
      </c>
      <c r="J82" s="54" t="str">
        <f t="shared" si="9"/>
        <v>02</v>
      </c>
      <c r="K82" s="55" t="str">
        <f t="shared" si="10"/>
        <v xml:space="preserve"> 이용･숙박･여행･오락･스포츠</v>
      </c>
      <c r="L82" s="55" t="str">
        <f t="shared" si="11"/>
        <v xml:space="preserve"> 관광･레저</v>
      </c>
      <c r="M82" s="55" t="str">
        <f t="shared" si="12"/>
        <v xml:space="preserve"> 숙박서비스</v>
      </c>
      <c r="O82" s="656"/>
      <c r="R82" s="648"/>
      <c r="S82" s="648"/>
    </row>
    <row r="83" spans="1:19" ht="17.25" customHeight="1" x14ac:dyDescent="0.25">
      <c r="A83" s="50" t="str">
        <f t="shared" si="13"/>
        <v>120303</v>
      </c>
      <c r="B83" s="650" t="s">
        <v>481</v>
      </c>
      <c r="C83" s="651" t="s">
        <v>487</v>
      </c>
      <c r="D83" s="651" t="s">
        <v>490</v>
      </c>
      <c r="E83" s="53">
        <v>6447</v>
      </c>
      <c r="F83" s="53">
        <v>6447</v>
      </c>
      <c r="H83" s="54" t="str">
        <f t="shared" si="7"/>
        <v>12</v>
      </c>
      <c r="I83" s="54" t="str">
        <f t="shared" si="8"/>
        <v>03</v>
      </c>
      <c r="J83" s="54" t="str">
        <f t="shared" si="9"/>
        <v>03</v>
      </c>
      <c r="K83" s="55" t="str">
        <f t="shared" si="10"/>
        <v xml:space="preserve"> 이용･숙박･여행･오락･스포츠</v>
      </c>
      <c r="L83" s="55" t="str">
        <f t="shared" si="11"/>
        <v xml:space="preserve"> 관광･레저</v>
      </c>
      <c r="M83" s="55" t="str">
        <f t="shared" si="12"/>
        <v xml:space="preserve"> 컨벤션</v>
      </c>
      <c r="O83" s="656"/>
      <c r="R83" s="648"/>
      <c r="S83" s="648"/>
    </row>
    <row r="84" spans="1:19" ht="17.25" customHeight="1" x14ac:dyDescent="0.25">
      <c r="A84" s="50" t="str">
        <f t="shared" si="13"/>
        <v>120304</v>
      </c>
      <c r="B84" s="650" t="s">
        <v>481</v>
      </c>
      <c r="C84" s="651" t="s">
        <v>487</v>
      </c>
      <c r="D84" s="651" t="s">
        <v>491</v>
      </c>
      <c r="E84" s="53">
        <v>6200</v>
      </c>
      <c r="F84" s="53">
        <v>6200</v>
      </c>
      <c r="H84" s="54" t="str">
        <f t="shared" si="7"/>
        <v>12</v>
      </c>
      <c r="I84" s="54" t="str">
        <f t="shared" si="8"/>
        <v>03</v>
      </c>
      <c r="J84" s="54" t="str">
        <f t="shared" si="9"/>
        <v>04</v>
      </c>
      <c r="K84" s="55" t="str">
        <f t="shared" si="10"/>
        <v xml:space="preserve"> 이용･숙박･여행･오락･스포츠</v>
      </c>
      <c r="L84" s="55" t="str">
        <f t="shared" si="11"/>
        <v xml:space="preserve"> 관광･레저</v>
      </c>
      <c r="M84" s="55" t="str">
        <f t="shared" si="12"/>
        <v xml:space="preserve"> 관광레저서비스</v>
      </c>
      <c r="O84" s="656"/>
      <c r="R84" s="648"/>
      <c r="S84" s="648"/>
    </row>
    <row r="85" spans="1:19" ht="17.25" customHeight="1" x14ac:dyDescent="0.25">
      <c r="A85" s="50" t="str">
        <f t="shared" si="13"/>
        <v>120401</v>
      </c>
      <c r="B85" s="650" t="s">
        <v>481</v>
      </c>
      <c r="C85" s="651" t="s">
        <v>492</v>
      </c>
      <c r="D85" s="651" t="s">
        <v>493</v>
      </c>
      <c r="E85" s="53">
        <v>6595</v>
      </c>
      <c r="F85" s="53">
        <v>6595</v>
      </c>
      <c r="H85" s="54" t="str">
        <f t="shared" si="7"/>
        <v>12</v>
      </c>
      <c r="I85" s="54" t="str">
        <f t="shared" si="8"/>
        <v>04</v>
      </c>
      <c r="J85" s="54" t="str">
        <f t="shared" si="9"/>
        <v>01</v>
      </c>
      <c r="K85" s="55" t="str">
        <f t="shared" si="10"/>
        <v xml:space="preserve"> 이용･숙박･여행･오락･스포츠</v>
      </c>
      <c r="L85" s="55" t="str">
        <f t="shared" si="11"/>
        <v xml:space="preserve"> 스포츠</v>
      </c>
      <c r="M85" s="55" t="str">
        <f t="shared" si="12"/>
        <v xml:space="preserve"> 스포츠용품</v>
      </c>
      <c r="O85" s="656"/>
      <c r="R85" s="648"/>
      <c r="S85" s="648"/>
    </row>
    <row r="86" spans="1:19" ht="17.25" customHeight="1" x14ac:dyDescent="0.25">
      <c r="A86" s="50" t="str">
        <f t="shared" si="13"/>
        <v>120402</v>
      </c>
      <c r="B86" s="650" t="s">
        <v>481</v>
      </c>
      <c r="C86" s="651" t="s">
        <v>492</v>
      </c>
      <c r="D86" s="651" t="s">
        <v>494</v>
      </c>
      <c r="E86" s="53">
        <v>6528</v>
      </c>
      <c r="F86" s="53">
        <v>6528</v>
      </c>
      <c r="H86" s="54" t="str">
        <f t="shared" si="7"/>
        <v>12</v>
      </c>
      <c r="I86" s="54" t="str">
        <f t="shared" si="8"/>
        <v>04</v>
      </c>
      <c r="J86" s="54" t="str">
        <f t="shared" si="9"/>
        <v>02</v>
      </c>
      <c r="K86" s="55" t="str">
        <f t="shared" si="10"/>
        <v xml:space="preserve"> 이용･숙박･여행･오락･스포츠</v>
      </c>
      <c r="L86" s="55" t="str">
        <f t="shared" si="11"/>
        <v xml:space="preserve"> 스포츠</v>
      </c>
      <c r="M86" s="55" t="str">
        <f t="shared" si="12"/>
        <v xml:space="preserve"> 스포츠시설</v>
      </c>
      <c r="O86" s="656"/>
      <c r="R86" s="648"/>
      <c r="S86" s="648"/>
    </row>
    <row r="87" spans="1:19" ht="17.25" customHeight="1" x14ac:dyDescent="0.25">
      <c r="A87" s="50" t="str">
        <f t="shared" si="13"/>
        <v>120403</v>
      </c>
      <c r="B87" s="650" t="s">
        <v>481</v>
      </c>
      <c r="C87" s="651" t="s">
        <v>492</v>
      </c>
      <c r="D87" s="651" t="s">
        <v>495</v>
      </c>
      <c r="E87" s="53">
        <v>6499</v>
      </c>
      <c r="F87" s="53">
        <v>6499</v>
      </c>
      <c r="H87" s="54" t="str">
        <f t="shared" si="7"/>
        <v>12</v>
      </c>
      <c r="I87" s="54" t="str">
        <f t="shared" si="8"/>
        <v>04</v>
      </c>
      <c r="J87" s="54" t="str">
        <f t="shared" si="9"/>
        <v>03</v>
      </c>
      <c r="K87" s="55" t="str">
        <f t="shared" si="10"/>
        <v xml:space="preserve"> 이용･숙박･여행･오락･스포츠</v>
      </c>
      <c r="L87" s="55" t="str">
        <f t="shared" si="11"/>
        <v xml:space="preserve"> 스포츠</v>
      </c>
      <c r="M87" s="55" t="str">
        <f t="shared" si="12"/>
        <v xml:space="preserve"> 스포츠경기･지도</v>
      </c>
      <c r="O87" s="656"/>
      <c r="R87" s="648"/>
      <c r="S87" s="648"/>
    </row>
    <row r="88" spans="1:19" ht="17.25" customHeight="1" x14ac:dyDescent="0.25">
      <c r="A88" s="50" t="str">
        <f t="shared" si="13"/>
        <v>120404</v>
      </c>
      <c r="B88" s="650" t="s">
        <v>481</v>
      </c>
      <c r="C88" s="651" t="s">
        <v>492</v>
      </c>
      <c r="D88" s="651" t="s">
        <v>496</v>
      </c>
      <c r="E88" s="53">
        <v>6538</v>
      </c>
      <c r="F88" s="53">
        <v>6538</v>
      </c>
      <c r="H88" s="54" t="str">
        <f t="shared" si="7"/>
        <v>12</v>
      </c>
      <c r="I88" s="54" t="str">
        <f t="shared" si="8"/>
        <v>04</v>
      </c>
      <c r="J88" s="54" t="str">
        <f t="shared" si="9"/>
        <v>04</v>
      </c>
      <c r="K88" s="55" t="str">
        <f t="shared" si="10"/>
        <v xml:space="preserve"> 이용･숙박･여행･오락･스포츠</v>
      </c>
      <c r="L88" s="55" t="str">
        <f t="shared" si="11"/>
        <v xml:space="preserve"> 스포츠</v>
      </c>
      <c r="M88" s="55" t="str">
        <f t="shared" si="12"/>
        <v xml:space="preserve"> 스포츠마케팅</v>
      </c>
      <c r="O88" s="656"/>
      <c r="R88" s="648"/>
      <c r="S88" s="648"/>
    </row>
    <row r="89" spans="1:19" ht="17.25" customHeight="1" x14ac:dyDescent="0.25">
      <c r="A89" s="50" t="str">
        <f t="shared" si="13"/>
        <v>120405</v>
      </c>
      <c r="B89" s="650" t="s">
        <v>481</v>
      </c>
      <c r="C89" s="651" t="s">
        <v>492</v>
      </c>
      <c r="D89" s="651" t="s">
        <v>497</v>
      </c>
      <c r="E89" s="53">
        <v>6580</v>
      </c>
      <c r="F89" s="53">
        <v>6580</v>
      </c>
      <c r="H89" s="54" t="str">
        <f t="shared" si="7"/>
        <v>12</v>
      </c>
      <c r="I89" s="54" t="str">
        <f t="shared" si="8"/>
        <v>04</v>
      </c>
      <c r="J89" s="54" t="str">
        <f t="shared" si="9"/>
        <v>05</v>
      </c>
      <c r="K89" s="55" t="str">
        <f t="shared" si="10"/>
        <v xml:space="preserve"> 이용･숙박･여행･오락･스포츠</v>
      </c>
      <c r="L89" s="55" t="str">
        <f t="shared" si="11"/>
        <v xml:space="preserve"> 스포츠</v>
      </c>
      <c r="M89" s="55" t="str">
        <f t="shared" si="12"/>
        <v xml:space="preserve"> 레크리에이션</v>
      </c>
      <c r="O89" s="656"/>
      <c r="R89" s="648"/>
      <c r="S89" s="648"/>
    </row>
    <row r="90" spans="1:19" ht="17.25" customHeight="1" x14ac:dyDescent="0.25">
      <c r="A90" s="50" t="str">
        <f t="shared" si="13"/>
        <v>130101</v>
      </c>
      <c r="B90" s="650" t="s">
        <v>498</v>
      </c>
      <c r="C90" s="651" t="s">
        <v>499</v>
      </c>
      <c r="D90" s="651" t="s">
        <v>500</v>
      </c>
      <c r="E90" s="53">
        <v>7595</v>
      </c>
      <c r="F90" s="53">
        <v>7595</v>
      </c>
      <c r="H90" s="54" t="str">
        <f t="shared" si="7"/>
        <v>13</v>
      </c>
      <c r="I90" s="54" t="str">
        <f t="shared" si="8"/>
        <v>01</v>
      </c>
      <c r="J90" s="54" t="str">
        <f t="shared" si="9"/>
        <v>01</v>
      </c>
      <c r="K90" s="55" t="str">
        <f t="shared" si="10"/>
        <v xml:space="preserve"> 음식서비스</v>
      </c>
      <c r="L90" s="55" t="str">
        <f t="shared" si="11"/>
        <v xml:space="preserve"> 식음료조리･서비스</v>
      </c>
      <c r="M90" s="55" t="str">
        <f t="shared" si="12"/>
        <v xml:space="preserve"> 음식조리</v>
      </c>
      <c r="O90" s="656"/>
      <c r="R90" s="648"/>
      <c r="S90" s="648"/>
    </row>
    <row r="91" spans="1:19" ht="17.25" customHeight="1" x14ac:dyDescent="0.25">
      <c r="A91" s="50" t="str">
        <f t="shared" si="13"/>
        <v>130102</v>
      </c>
      <c r="B91" s="650" t="s">
        <v>498</v>
      </c>
      <c r="C91" s="651" t="s">
        <v>499</v>
      </c>
      <c r="D91" s="651" t="s">
        <v>501</v>
      </c>
      <c r="E91" s="53">
        <v>7696</v>
      </c>
      <c r="F91" s="53">
        <v>7696</v>
      </c>
      <c r="H91" s="54" t="str">
        <f t="shared" si="7"/>
        <v>13</v>
      </c>
      <c r="I91" s="54" t="str">
        <f t="shared" si="8"/>
        <v>01</v>
      </c>
      <c r="J91" s="54" t="str">
        <f t="shared" si="9"/>
        <v>02</v>
      </c>
      <c r="K91" s="55" t="str">
        <f t="shared" si="10"/>
        <v xml:space="preserve"> 음식서비스</v>
      </c>
      <c r="L91" s="55" t="str">
        <f t="shared" si="11"/>
        <v xml:space="preserve"> 식음료조리･서비스</v>
      </c>
      <c r="M91" s="55" t="str">
        <f t="shared" si="12"/>
        <v xml:space="preserve"> 식음료서비스</v>
      </c>
      <c r="O91" s="656"/>
      <c r="R91" s="648"/>
      <c r="S91" s="648"/>
    </row>
    <row r="92" spans="1:19" ht="17.25" customHeight="1" x14ac:dyDescent="0.25">
      <c r="A92" s="50" t="str">
        <f t="shared" si="13"/>
        <v>130103</v>
      </c>
      <c r="B92" s="650" t="s">
        <v>498</v>
      </c>
      <c r="C92" s="651" t="s">
        <v>499</v>
      </c>
      <c r="D92" s="651" t="s">
        <v>502</v>
      </c>
      <c r="E92" s="53">
        <v>7618</v>
      </c>
      <c r="F92" s="53">
        <v>7618</v>
      </c>
      <c r="H92" s="54" t="str">
        <f t="shared" si="7"/>
        <v>13</v>
      </c>
      <c r="I92" s="54" t="str">
        <f t="shared" si="8"/>
        <v>01</v>
      </c>
      <c r="J92" s="54" t="str">
        <f t="shared" si="9"/>
        <v>03</v>
      </c>
      <c r="K92" s="55" t="str">
        <f t="shared" si="10"/>
        <v xml:space="preserve"> 음식서비스</v>
      </c>
      <c r="L92" s="55" t="str">
        <f t="shared" si="11"/>
        <v xml:space="preserve"> 식음료조리･서비스</v>
      </c>
      <c r="M92" s="55" t="str">
        <f t="shared" si="12"/>
        <v xml:space="preserve"> 외식경영</v>
      </c>
      <c r="O92" s="656"/>
      <c r="R92" s="648"/>
      <c r="S92" s="648"/>
    </row>
    <row r="93" spans="1:19" ht="17.25" customHeight="1" x14ac:dyDescent="0.25">
      <c r="A93" s="50" t="str">
        <f t="shared" si="13"/>
        <v>140101</v>
      </c>
      <c r="B93" s="650" t="s">
        <v>503</v>
      </c>
      <c r="C93" s="651" t="s">
        <v>504</v>
      </c>
      <c r="D93" s="651" t="s">
        <v>505</v>
      </c>
      <c r="E93" s="53">
        <v>7210</v>
      </c>
      <c r="F93" s="53">
        <v>7210</v>
      </c>
      <c r="H93" s="54" t="str">
        <f t="shared" si="7"/>
        <v>14</v>
      </c>
      <c r="I93" s="54" t="str">
        <f t="shared" si="8"/>
        <v>01</v>
      </c>
      <c r="J93" s="54" t="str">
        <f t="shared" si="9"/>
        <v>01</v>
      </c>
      <c r="K93" s="55" t="str">
        <f t="shared" si="10"/>
        <v xml:space="preserve"> 건설</v>
      </c>
      <c r="L93" s="55" t="str">
        <f t="shared" si="11"/>
        <v xml:space="preserve"> 건설공사관리</v>
      </c>
      <c r="M93" s="55" t="str">
        <f t="shared" si="12"/>
        <v xml:space="preserve"> 건설시공전관리</v>
      </c>
      <c r="O93" s="656"/>
      <c r="R93" s="648"/>
      <c r="S93" s="648"/>
    </row>
    <row r="94" spans="1:19" ht="17.25" customHeight="1" x14ac:dyDescent="0.25">
      <c r="A94" s="50" t="str">
        <f t="shared" si="13"/>
        <v>140102</v>
      </c>
      <c r="B94" s="650" t="s">
        <v>503</v>
      </c>
      <c r="C94" s="651" t="s">
        <v>504</v>
      </c>
      <c r="D94" s="651" t="s">
        <v>506</v>
      </c>
      <c r="E94" s="53">
        <v>7203</v>
      </c>
      <c r="F94" s="53">
        <v>7203</v>
      </c>
      <c r="H94" s="54" t="str">
        <f t="shared" ref="H94:H157" si="14">LEFT(B94,2)</f>
        <v>14</v>
      </c>
      <c r="I94" s="54" t="str">
        <f t="shared" ref="I94:I157" si="15">LEFT(C94,2)</f>
        <v>01</v>
      </c>
      <c r="J94" s="54" t="str">
        <f t="shared" ref="J94:J157" si="16">LEFT(D94,2)</f>
        <v>02</v>
      </c>
      <c r="K94" s="55" t="str">
        <f t="shared" ref="K94:K157" si="17">MID(B94,4,50)</f>
        <v xml:space="preserve"> 건설</v>
      </c>
      <c r="L94" s="55" t="str">
        <f t="shared" ref="L94:L157" si="18">MID(C94,4,50)</f>
        <v xml:space="preserve"> 건설공사관리</v>
      </c>
      <c r="M94" s="55" t="str">
        <f t="shared" ref="M94:M157" si="19">MID(D94,4,50)</f>
        <v xml:space="preserve"> 건설시공관리</v>
      </c>
      <c r="O94" s="656"/>
      <c r="R94" s="648"/>
      <c r="S94" s="648"/>
    </row>
    <row r="95" spans="1:19" ht="17.25" customHeight="1" x14ac:dyDescent="0.25">
      <c r="A95" s="50" t="str">
        <f t="shared" si="13"/>
        <v>140103</v>
      </c>
      <c r="B95" s="650" t="s">
        <v>503</v>
      </c>
      <c r="C95" s="651" t="s">
        <v>504</v>
      </c>
      <c r="D95" s="651" t="s">
        <v>507</v>
      </c>
      <c r="E95" s="53">
        <v>7346</v>
      </c>
      <c r="F95" s="53">
        <v>7346</v>
      </c>
      <c r="H95" s="54" t="str">
        <f t="shared" si="14"/>
        <v>14</v>
      </c>
      <c r="I95" s="54" t="str">
        <f t="shared" si="15"/>
        <v>01</v>
      </c>
      <c r="J95" s="54" t="str">
        <f t="shared" si="16"/>
        <v>03</v>
      </c>
      <c r="K95" s="55" t="str">
        <f t="shared" si="17"/>
        <v xml:space="preserve"> 건설</v>
      </c>
      <c r="L95" s="55" t="str">
        <f t="shared" si="18"/>
        <v xml:space="preserve"> 건설공사관리</v>
      </c>
      <c r="M95" s="55" t="str">
        <f t="shared" si="19"/>
        <v xml:space="preserve"> 건설시공후관리</v>
      </c>
      <c r="O95" s="656"/>
      <c r="R95" s="648"/>
      <c r="S95" s="648"/>
    </row>
    <row r="96" spans="1:19" ht="17.25" customHeight="1" x14ac:dyDescent="0.25">
      <c r="A96" s="50" t="str">
        <f t="shared" si="13"/>
        <v>140201</v>
      </c>
      <c r="B96" s="650" t="s">
        <v>503</v>
      </c>
      <c r="C96" s="651" t="s">
        <v>508</v>
      </c>
      <c r="D96" s="651" t="s">
        <v>509</v>
      </c>
      <c r="E96" s="53">
        <v>7529</v>
      </c>
      <c r="F96" s="53">
        <v>7529</v>
      </c>
      <c r="H96" s="54" t="str">
        <f t="shared" si="14"/>
        <v>14</v>
      </c>
      <c r="I96" s="54" t="str">
        <f t="shared" si="15"/>
        <v>02</v>
      </c>
      <c r="J96" s="54" t="str">
        <f t="shared" si="16"/>
        <v>01</v>
      </c>
      <c r="K96" s="55" t="str">
        <f t="shared" si="17"/>
        <v xml:space="preserve"> 건설</v>
      </c>
      <c r="L96" s="55" t="str">
        <f t="shared" si="18"/>
        <v xml:space="preserve"> 토목</v>
      </c>
      <c r="M96" s="55" t="str">
        <f t="shared" si="19"/>
        <v xml:space="preserve"> 토목설계･감리</v>
      </c>
      <c r="O96" s="656"/>
      <c r="R96" s="648"/>
      <c r="S96" s="648"/>
    </row>
    <row r="97" spans="1:19" ht="17.25" customHeight="1" x14ac:dyDescent="0.25">
      <c r="A97" s="50" t="str">
        <f t="shared" si="13"/>
        <v>140202</v>
      </c>
      <c r="B97" s="650" t="s">
        <v>503</v>
      </c>
      <c r="C97" s="651" t="s">
        <v>508</v>
      </c>
      <c r="D97" s="651" t="s">
        <v>510</v>
      </c>
      <c r="E97" s="53">
        <v>7587</v>
      </c>
      <c r="F97" s="53">
        <v>7587</v>
      </c>
      <c r="H97" s="54" t="str">
        <f t="shared" si="14"/>
        <v>14</v>
      </c>
      <c r="I97" s="54" t="str">
        <f t="shared" si="15"/>
        <v>02</v>
      </c>
      <c r="J97" s="54" t="str">
        <f t="shared" si="16"/>
        <v>02</v>
      </c>
      <c r="K97" s="55" t="str">
        <f t="shared" si="17"/>
        <v xml:space="preserve"> 건설</v>
      </c>
      <c r="L97" s="55" t="str">
        <f t="shared" si="18"/>
        <v xml:space="preserve"> 토목</v>
      </c>
      <c r="M97" s="55" t="str">
        <f t="shared" si="19"/>
        <v xml:space="preserve"> 토목시공</v>
      </c>
      <c r="O97" s="656"/>
      <c r="R97" s="648"/>
      <c r="S97" s="648"/>
    </row>
    <row r="98" spans="1:19" ht="17.25" customHeight="1" x14ac:dyDescent="0.25">
      <c r="A98" s="50" t="str">
        <f t="shared" si="13"/>
        <v>140203</v>
      </c>
      <c r="B98" s="650" t="s">
        <v>503</v>
      </c>
      <c r="C98" s="651" t="s">
        <v>508</v>
      </c>
      <c r="D98" s="651" t="s">
        <v>511</v>
      </c>
      <c r="E98" s="53">
        <v>6798</v>
      </c>
      <c r="F98" s="53">
        <v>6798</v>
      </c>
      <c r="H98" s="54" t="str">
        <f t="shared" si="14"/>
        <v>14</v>
      </c>
      <c r="I98" s="54" t="str">
        <f t="shared" si="15"/>
        <v>02</v>
      </c>
      <c r="J98" s="54" t="str">
        <f t="shared" si="16"/>
        <v>03</v>
      </c>
      <c r="K98" s="55" t="str">
        <f t="shared" si="17"/>
        <v xml:space="preserve"> 건설</v>
      </c>
      <c r="L98" s="55" t="str">
        <f t="shared" si="18"/>
        <v xml:space="preserve"> 토목</v>
      </c>
      <c r="M98" s="55" t="str">
        <f t="shared" si="19"/>
        <v xml:space="preserve"> 측량･지리정보개발</v>
      </c>
      <c r="O98" s="656"/>
      <c r="R98" s="648"/>
      <c r="S98" s="648"/>
    </row>
    <row r="99" spans="1:19" ht="17.25" customHeight="1" x14ac:dyDescent="0.25">
      <c r="A99" s="50" t="str">
        <f t="shared" si="13"/>
        <v>140301</v>
      </c>
      <c r="B99" s="650" t="s">
        <v>503</v>
      </c>
      <c r="C99" s="651" t="s">
        <v>512</v>
      </c>
      <c r="D99" s="651" t="s">
        <v>513</v>
      </c>
      <c r="E99" s="53">
        <v>6545</v>
      </c>
      <c r="F99" s="53">
        <v>6545</v>
      </c>
      <c r="H99" s="54" t="str">
        <f t="shared" si="14"/>
        <v>14</v>
      </c>
      <c r="I99" s="54" t="str">
        <f t="shared" si="15"/>
        <v>03</v>
      </c>
      <c r="J99" s="54" t="str">
        <f t="shared" si="16"/>
        <v>01</v>
      </c>
      <c r="K99" s="55" t="str">
        <f t="shared" si="17"/>
        <v xml:space="preserve"> 건설</v>
      </c>
      <c r="L99" s="55" t="str">
        <f t="shared" si="18"/>
        <v xml:space="preserve"> 건축</v>
      </c>
      <c r="M99" s="55" t="str">
        <f t="shared" si="19"/>
        <v xml:space="preserve"> 건축설계･감리</v>
      </c>
      <c r="O99" s="656"/>
      <c r="R99" s="648"/>
      <c r="S99" s="648"/>
    </row>
    <row r="100" spans="1:19" ht="17.25" customHeight="1" x14ac:dyDescent="0.25">
      <c r="A100" s="50" t="str">
        <f t="shared" si="13"/>
        <v>140302</v>
      </c>
      <c r="B100" s="650" t="s">
        <v>503</v>
      </c>
      <c r="C100" s="651" t="s">
        <v>512</v>
      </c>
      <c r="D100" s="651" t="s">
        <v>514</v>
      </c>
      <c r="E100" s="53">
        <v>6330</v>
      </c>
      <c r="F100" s="53">
        <v>6330</v>
      </c>
      <c r="H100" s="54" t="str">
        <f t="shared" si="14"/>
        <v>14</v>
      </c>
      <c r="I100" s="54" t="str">
        <f t="shared" si="15"/>
        <v>03</v>
      </c>
      <c r="J100" s="54" t="str">
        <f t="shared" si="16"/>
        <v>02</v>
      </c>
      <c r="K100" s="55" t="str">
        <f t="shared" si="17"/>
        <v xml:space="preserve"> 건설</v>
      </c>
      <c r="L100" s="55" t="str">
        <f t="shared" si="18"/>
        <v xml:space="preserve"> 건축</v>
      </c>
      <c r="M100" s="55" t="str">
        <f t="shared" si="19"/>
        <v xml:space="preserve"> 건축시공</v>
      </c>
      <c r="O100" s="656"/>
      <c r="R100" s="648"/>
      <c r="S100" s="648"/>
    </row>
    <row r="101" spans="1:19" s="624" customFormat="1" ht="17.25" customHeight="1" x14ac:dyDescent="0.25">
      <c r="A101" s="50" t="str">
        <f t="shared" si="13"/>
        <v>140303</v>
      </c>
      <c r="B101" s="652" t="s">
        <v>503</v>
      </c>
      <c r="C101" s="653" t="s">
        <v>512</v>
      </c>
      <c r="D101" s="653" t="s">
        <v>515</v>
      </c>
      <c r="E101" s="53">
        <v>6318</v>
      </c>
      <c r="F101" s="53">
        <v>6318</v>
      </c>
      <c r="H101" s="54" t="str">
        <f t="shared" si="14"/>
        <v>14</v>
      </c>
      <c r="I101" s="54" t="str">
        <f t="shared" si="15"/>
        <v>03</v>
      </c>
      <c r="J101" s="54" t="str">
        <f t="shared" si="16"/>
        <v>03</v>
      </c>
      <c r="K101" s="55" t="str">
        <f t="shared" si="17"/>
        <v xml:space="preserve"> 건설</v>
      </c>
      <c r="L101" s="55" t="str">
        <f t="shared" si="18"/>
        <v xml:space="preserve"> 건축</v>
      </c>
      <c r="M101" s="55" t="str">
        <f t="shared" si="19"/>
        <v xml:space="preserve"> 건축설비설계･시공</v>
      </c>
      <c r="O101" s="656"/>
      <c r="R101" s="649"/>
      <c r="S101" s="649"/>
    </row>
    <row r="102" spans="1:19" ht="17.25" customHeight="1" x14ac:dyDescent="0.25">
      <c r="A102" s="50" t="str">
        <f t="shared" si="13"/>
        <v>140401</v>
      </c>
      <c r="B102" s="650" t="s">
        <v>503</v>
      </c>
      <c r="C102" s="651" t="s">
        <v>516</v>
      </c>
      <c r="D102" s="651" t="s">
        <v>517</v>
      </c>
      <c r="E102" s="53">
        <v>6454</v>
      </c>
      <c r="F102" s="53">
        <v>6454</v>
      </c>
      <c r="H102" s="54" t="str">
        <f t="shared" si="14"/>
        <v>14</v>
      </c>
      <c r="I102" s="54" t="str">
        <f t="shared" si="15"/>
        <v>04</v>
      </c>
      <c r="J102" s="54" t="str">
        <f t="shared" si="16"/>
        <v>01</v>
      </c>
      <c r="K102" s="55" t="str">
        <f t="shared" si="17"/>
        <v xml:space="preserve"> 건설</v>
      </c>
      <c r="L102" s="55" t="str">
        <f t="shared" si="18"/>
        <v xml:space="preserve"> 플랜트</v>
      </c>
      <c r="M102" s="55" t="str">
        <f t="shared" si="19"/>
        <v xml:space="preserve"> 플랜트설계･감리</v>
      </c>
      <c r="O102" s="656"/>
      <c r="R102" s="648"/>
      <c r="S102" s="648"/>
    </row>
    <row r="103" spans="1:19" ht="17.25" customHeight="1" x14ac:dyDescent="0.25">
      <c r="A103" s="50" t="str">
        <f t="shared" si="13"/>
        <v>140402</v>
      </c>
      <c r="B103" s="650" t="s">
        <v>503</v>
      </c>
      <c r="C103" s="651" t="s">
        <v>516</v>
      </c>
      <c r="D103" s="651" t="s">
        <v>518</v>
      </c>
      <c r="E103" s="53">
        <v>6128</v>
      </c>
      <c r="F103" s="53">
        <v>6128</v>
      </c>
      <c r="H103" s="54" t="str">
        <f t="shared" si="14"/>
        <v>14</v>
      </c>
      <c r="I103" s="54" t="str">
        <f t="shared" si="15"/>
        <v>04</v>
      </c>
      <c r="J103" s="54" t="str">
        <f t="shared" si="16"/>
        <v>02</v>
      </c>
      <c r="K103" s="55" t="str">
        <f t="shared" si="17"/>
        <v xml:space="preserve"> 건설</v>
      </c>
      <c r="L103" s="55" t="str">
        <f t="shared" si="18"/>
        <v xml:space="preserve"> 플랜트</v>
      </c>
      <c r="M103" s="55" t="str">
        <f t="shared" si="19"/>
        <v xml:space="preserve"> 플랜트시공</v>
      </c>
      <c r="O103" s="656"/>
      <c r="R103" s="648"/>
      <c r="S103" s="648"/>
    </row>
    <row r="104" spans="1:19" ht="17.25" customHeight="1" x14ac:dyDescent="0.25">
      <c r="A104" s="50" t="str">
        <f t="shared" si="13"/>
        <v>140403</v>
      </c>
      <c r="B104" s="650" t="s">
        <v>503</v>
      </c>
      <c r="C104" s="651" t="s">
        <v>516</v>
      </c>
      <c r="D104" s="651" t="s">
        <v>519</v>
      </c>
      <c r="E104" s="53">
        <v>6291</v>
      </c>
      <c r="F104" s="53">
        <v>6291</v>
      </c>
      <c r="H104" s="54" t="str">
        <f t="shared" si="14"/>
        <v>14</v>
      </c>
      <c r="I104" s="54" t="str">
        <f t="shared" si="15"/>
        <v>04</v>
      </c>
      <c r="J104" s="54" t="str">
        <f t="shared" si="16"/>
        <v>03</v>
      </c>
      <c r="K104" s="55" t="str">
        <f t="shared" si="17"/>
        <v xml:space="preserve"> 건설</v>
      </c>
      <c r="L104" s="55" t="str">
        <f t="shared" si="18"/>
        <v xml:space="preserve"> 플랜트</v>
      </c>
      <c r="M104" s="55" t="str">
        <f t="shared" si="19"/>
        <v xml:space="preserve"> 플랜트사업관리</v>
      </c>
      <c r="O104" s="656"/>
      <c r="R104" s="648"/>
      <c r="S104" s="648"/>
    </row>
    <row r="105" spans="1:19" ht="17.25" customHeight="1" x14ac:dyDescent="0.25">
      <c r="A105" s="50" t="str">
        <f t="shared" si="13"/>
        <v>140501</v>
      </c>
      <c r="B105" s="650" t="s">
        <v>503</v>
      </c>
      <c r="C105" s="651" t="s">
        <v>520</v>
      </c>
      <c r="D105" s="651" t="s">
        <v>521</v>
      </c>
      <c r="E105" s="53">
        <v>6787</v>
      </c>
      <c r="F105" s="53">
        <v>6787</v>
      </c>
      <c r="H105" s="54" t="str">
        <f t="shared" si="14"/>
        <v>14</v>
      </c>
      <c r="I105" s="54" t="str">
        <f t="shared" si="15"/>
        <v>05</v>
      </c>
      <c r="J105" s="54" t="str">
        <f t="shared" si="16"/>
        <v>01</v>
      </c>
      <c r="K105" s="55" t="str">
        <f t="shared" si="17"/>
        <v xml:space="preserve"> 건설</v>
      </c>
      <c r="L105" s="55" t="str">
        <f t="shared" si="18"/>
        <v xml:space="preserve"> 조경</v>
      </c>
      <c r="M105" s="55" t="str">
        <f t="shared" si="19"/>
        <v xml:space="preserve"> 조경</v>
      </c>
      <c r="O105" s="656"/>
      <c r="R105" s="648"/>
      <c r="S105" s="648"/>
    </row>
    <row r="106" spans="1:19" ht="17.25" customHeight="1" x14ac:dyDescent="0.25">
      <c r="A106" s="50" t="str">
        <f t="shared" si="13"/>
        <v>140601</v>
      </c>
      <c r="B106" s="650" t="s">
        <v>503</v>
      </c>
      <c r="C106" s="651" t="s">
        <v>522</v>
      </c>
      <c r="D106" s="651" t="s">
        <v>523</v>
      </c>
      <c r="E106" s="53">
        <v>6598</v>
      </c>
      <c r="F106" s="53">
        <v>6598</v>
      </c>
      <c r="H106" s="54" t="str">
        <f t="shared" si="14"/>
        <v>14</v>
      </c>
      <c r="I106" s="54" t="str">
        <f t="shared" si="15"/>
        <v>06</v>
      </c>
      <c r="J106" s="54" t="str">
        <f t="shared" si="16"/>
        <v>01</v>
      </c>
      <c r="K106" s="55" t="str">
        <f t="shared" si="17"/>
        <v xml:space="preserve"> 건설</v>
      </c>
      <c r="L106" s="55" t="str">
        <f t="shared" si="18"/>
        <v xml:space="preserve"> 도시･교통</v>
      </c>
      <c r="M106" s="55" t="str">
        <f t="shared" si="19"/>
        <v xml:space="preserve"> 국토･도시계획</v>
      </c>
      <c r="O106" s="656"/>
      <c r="R106" s="648"/>
      <c r="S106" s="648"/>
    </row>
    <row r="107" spans="1:19" ht="17.25" customHeight="1" x14ac:dyDescent="0.25">
      <c r="A107" s="50" t="str">
        <f t="shared" si="13"/>
        <v>140602</v>
      </c>
      <c r="B107" s="650" t="s">
        <v>503</v>
      </c>
      <c r="C107" s="651" t="s">
        <v>522</v>
      </c>
      <c r="D107" s="651" t="s">
        <v>524</v>
      </c>
      <c r="E107" s="53">
        <v>6598</v>
      </c>
      <c r="F107" s="53">
        <v>6598</v>
      </c>
      <c r="H107" s="54" t="str">
        <f t="shared" si="14"/>
        <v>14</v>
      </c>
      <c r="I107" s="54" t="str">
        <f t="shared" si="15"/>
        <v>06</v>
      </c>
      <c r="J107" s="54" t="str">
        <f t="shared" si="16"/>
        <v>02</v>
      </c>
      <c r="K107" s="55" t="str">
        <f t="shared" si="17"/>
        <v xml:space="preserve"> 건설</v>
      </c>
      <c r="L107" s="55" t="str">
        <f t="shared" si="18"/>
        <v xml:space="preserve"> 도시･교통</v>
      </c>
      <c r="M107" s="55" t="str">
        <f t="shared" si="19"/>
        <v xml:space="preserve"> 교통계획･설계</v>
      </c>
      <c r="O107" s="656"/>
      <c r="R107" s="648"/>
      <c r="S107" s="648"/>
    </row>
    <row r="108" spans="1:19" ht="17.25" customHeight="1" x14ac:dyDescent="0.25">
      <c r="A108" s="50" t="str">
        <f t="shared" si="13"/>
        <v>140603</v>
      </c>
      <c r="B108" s="650" t="s">
        <v>503</v>
      </c>
      <c r="C108" s="651" t="s">
        <v>522</v>
      </c>
      <c r="D108" s="651" t="s">
        <v>525</v>
      </c>
      <c r="E108" s="53">
        <v>6598</v>
      </c>
      <c r="F108" s="53">
        <v>6598</v>
      </c>
      <c r="H108" s="54" t="str">
        <f t="shared" si="14"/>
        <v>14</v>
      </c>
      <c r="I108" s="54" t="str">
        <f t="shared" si="15"/>
        <v>06</v>
      </c>
      <c r="J108" s="54" t="str">
        <f t="shared" si="16"/>
        <v>03</v>
      </c>
      <c r="K108" s="55" t="str">
        <f t="shared" si="17"/>
        <v xml:space="preserve"> 건설</v>
      </c>
      <c r="L108" s="55" t="str">
        <f t="shared" si="18"/>
        <v xml:space="preserve"> 도시･교통</v>
      </c>
      <c r="M108" s="55" t="str">
        <f t="shared" si="19"/>
        <v xml:space="preserve"> 주거서비스</v>
      </c>
      <c r="O108" s="656"/>
      <c r="R108" s="648"/>
      <c r="S108" s="648"/>
    </row>
    <row r="109" spans="1:19" ht="17.25" customHeight="1" x14ac:dyDescent="0.25">
      <c r="A109" s="50" t="str">
        <f t="shared" si="13"/>
        <v>140701</v>
      </c>
      <c r="B109" s="650" t="s">
        <v>503</v>
      </c>
      <c r="C109" s="651" t="s">
        <v>526</v>
      </c>
      <c r="D109" s="651" t="s">
        <v>527</v>
      </c>
      <c r="E109" s="53">
        <v>7252</v>
      </c>
      <c r="F109" s="53">
        <v>7252</v>
      </c>
      <c r="H109" s="54" t="str">
        <f t="shared" si="14"/>
        <v>14</v>
      </c>
      <c r="I109" s="54" t="str">
        <f t="shared" si="15"/>
        <v>07</v>
      </c>
      <c r="J109" s="54" t="str">
        <f t="shared" si="16"/>
        <v>01</v>
      </c>
      <c r="K109" s="55" t="str">
        <f t="shared" si="17"/>
        <v xml:space="preserve"> 건설</v>
      </c>
      <c r="L109" s="55" t="str">
        <f t="shared" si="18"/>
        <v xml:space="preserve"> 건설기계운전･정비</v>
      </c>
      <c r="M109" s="55" t="str">
        <f t="shared" si="19"/>
        <v xml:space="preserve"> 토공기계운전</v>
      </c>
      <c r="O109" s="656"/>
      <c r="R109" s="648"/>
      <c r="S109" s="648"/>
    </row>
    <row r="110" spans="1:19" ht="17.25" customHeight="1" x14ac:dyDescent="0.25">
      <c r="A110" s="50" t="str">
        <f t="shared" si="13"/>
        <v>140702</v>
      </c>
      <c r="B110" s="650" t="s">
        <v>503</v>
      </c>
      <c r="C110" s="651" t="s">
        <v>526</v>
      </c>
      <c r="D110" s="651" t="s">
        <v>528</v>
      </c>
      <c r="E110" s="53">
        <v>7155</v>
      </c>
      <c r="F110" s="53">
        <v>7155</v>
      </c>
      <c r="H110" s="54" t="str">
        <f t="shared" si="14"/>
        <v>14</v>
      </c>
      <c r="I110" s="54" t="str">
        <f t="shared" si="15"/>
        <v>07</v>
      </c>
      <c r="J110" s="54" t="str">
        <f t="shared" si="16"/>
        <v>02</v>
      </c>
      <c r="K110" s="55" t="str">
        <f t="shared" si="17"/>
        <v xml:space="preserve"> 건설</v>
      </c>
      <c r="L110" s="55" t="str">
        <f t="shared" si="18"/>
        <v xml:space="preserve"> 건설기계운전･정비</v>
      </c>
      <c r="M110" s="55" t="str">
        <f t="shared" si="19"/>
        <v xml:space="preserve"> 기초공건설기계운전</v>
      </c>
      <c r="O110" s="656"/>
      <c r="R110" s="648"/>
      <c r="S110" s="648"/>
    </row>
    <row r="111" spans="1:19" ht="17.25" customHeight="1" x14ac:dyDescent="0.25">
      <c r="A111" s="50" t="str">
        <f t="shared" si="13"/>
        <v>140703</v>
      </c>
      <c r="B111" s="650" t="s">
        <v>503</v>
      </c>
      <c r="C111" s="651" t="s">
        <v>526</v>
      </c>
      <c r="D111" s="651" t="s">
        <v>529</v>
      </c>
      <c r="E111" s="53">
        <v>7155</v>
      </c>
      <c r="F111" s="53">
        <v>7155</v>
      </c>
      <c r="H111" s="54" t="str">
        <f t="shared" si="14"/>
        <v>14</v>
      </c>
      <c r="I111" s="54" t="str">
        <f t="shared" si="15"/>
        <v>07</v>
      </c>
      <c r="J111" s="54" t="str">
        <f t="shared" si="16"/>
        <v>03</v>
      </c>
      <c r="K111" s="55" t="str">
        <f t="shared" si="17"/>
        <v xml:space="preserve"> 건설</v>
      </c>
      <c r="L111" s="55" t="str">
        <f t="shared" si="18"/>
        <v xml:space="preserve"> 건설기계운전･정비</v>
      </c>
      <c r="M111" s="55" t="str">
        <f t="shared" si="19"/>
        <v xml:space="preserve"> 콘크리트공기계운전</v>
      </c>
      <c r="O111" s="656"/>
      <c r="R111" s="648"/>
      <c r="S111" s="648"/>
    </row>
    <row r="112" spans="1:19" ht="17.25" customHeight="1" x14ac:dyDescent="0.25">
      <c r="A112" s="50" t="str">
        <f t="shared" si="13"/>
        <v>140704</v>
      </c>
      <c r="B112" s="650" t="s">
        <v>503</v>
      </c>
      <c r="C112" s="651" t="s">
        <v>526</v>
      </c>
      <c r="D112" s="651" t="s">
        <v>530</v>
      </c>
      <c r="E112" s="53">
        <v>7155</v>
      </c>
      <c r="F112" s="53">
        <v>7155</v>
      </c>
      <c r="H112" s="54" t="str">
        <f t="shared" si="14"/>
        <v>14</v>
      </c>
      <c r="I112" s="54" t="str">
        <f t="shared" si="15"/>
        <v>07</v>
      </c>
      <c r="J112" s="54" t="str">
        <f t="shared" si="16"/>
        <v>04</v>
      </c>
      <c r="K112" s="55" t="str">
        <f t="shared" si="17"/>
        <v xml:space="preserve"> 건설</v>
      </c>
      <c r="L112" s="55" t="str">
        <f t="shared" si="18"/>
        <v xml:space="preserve"> 건설기계운전･정비</v>
      </c>
      <c r="M112" s="55" t="str">
        <f t="shared" si="19"/>
        <v xml:space="preserve"> 적재기계운전</v>
      </c>
      <c r="O112" s="656"/>
      <c r="R112" s="648"/>
      <c r="S112" s="648"/>
    </row>
    <row r="113" spans="1:19" ht="17.25" customHeight="1" x14ac:dyDescent="0.25">
      <c r="A113" s="50" t="str">
        <f t="shared" si="13"/>
        <v>140705</v>
      </c>
      <c r="B113" s="650" t="s">
        <v>503</v>
      </c>
      <c r="C113" s="651" t="s">
        <v>526</v>
      </c>
      <c r="D113" s="651" t="s">
        <v>531</v>
      </c>
      <c r="E113" s="53">
        <v>7325</v>
      </c>
      <c r="F113" s="53">
        <v>7325</v>
      </c>
      <c r="H113" s="54" t="str">
        <f t="shared" si="14"/>
        <v>14</v>
      </c>
      <c r="I113" s="54" t="str">
        <f t="shared" si="15"/>
        <v>07</v>
      </c>
      <c r="J113" s="54" t="str">
        <f t="shared" si="16"/>
        <v>05</v>
      </c>
      <c r="K113" s="55" t="str">
        <f t="shared" si="17"/>
        <v xml:space="preserve"> 건설</v>
      </c>
      <c r="L113" s="55" t="str">
        <f t="shared" si="18"/>
        <v xml:space="preserve"> 건설기계운전･정비</v>
      </c>
      <c r="M113" s="55" t="str">
        <f t="shared" si="19"/>
        <v xml:space="preserve"> 양중기계운전</v>
      </c>
      <c r="O113" s="656"/>
      <c r="R113" s="648"/>
      <c r="S113" s="648"/>
    </row>
    <row r="114" spans="1:19" ht="17.25" customHeight="1" x14ac:dyDescent="0.25">
      <c r="A114" s="50" t="str">
        <f t="shared" si="13"/>
        <v>140706</v>
      </c>
      <c r="B114" s="650" t="s">
        <v>503</v>
      </c>
      <c r="C114" s="651" t="s">
        <v>526</v>
      </c>
      <c r="D114" s="651" t="s">
        <v>532</v>
      </c>
      <c r="E114" s="53">
        <v>7330</v>
      </c>
      <c r="F114" s="53">
        <v>7330</v>
      </c>
      <c r="H114" s="54" t="str">
        <f t="shared" si="14"/>
        <v>14</v>
      </c>
      <c r="I114" s="54" t="str">
        <f t="shared" si="15"/>
        <v>07</v>
      </c>
      <c r="J114" s="54" t="str">
        <f t="shared" si="16"/>
        <v>06</v>
      </c>
      <c r="K114" s="55" t="str">
        <f t="shared" si="17"/>
        <v xml:space="preserve"> 건설</v>
      </c>
      <c r="L114" s="55" t="str">
        <f t="shared" si="18"/>
        <v xml:space="preserve"> 건설기계운전･정비</v>
      </c>
      <c r="M114" s="55" t="str">
        <f t="shared" si="19"/>
        <v xml:space="preserve"> 건설기계정비</v>
      </c>
      <c r="O114" s="656"/>
      <c r="R114" s="648"/>
      <c r="S114" s="648"/>
    </row>
    <row r="115" spans="1:19" ht="17.25" customHeight="1" x14ac:dyDescent="0.25">
      <c r="A115" s="50" t="str">
        <f t="shared" si="13"/>
        <v>140801</v>
      </c>
      <c r="B115" s="650" t="s">
        <v>503</v>
      </c>
      <c r="C115" s="651" t="s">
        <v>533</v>
      </c>
      <c r="D115" s="651" t="s">
        <v>534</v>
      </c>
      <c r="E115" s="53">
        <v>6675</v>
      </c>
      <c r="F115" s="53">
        <v>6675</v>
      </c>
      <c r="H115" s="54" t="str">
        <f t="shared" si="14"/>
        <v>14</v>
      </c>
      <c r="I115" s="54" t="str">
        <f t="shared" si="15"/>
        <v>08</v>
      </c>
      <c r="J115" s="54" t="str">
        <f t="shared" si="16"/>
        <v>01</v>
      </c>
      <c r="K115" s="55" t="str">
        <f t="shared" si="17"/>
        <v xml:space="preserve"> 건설</v>
      </c>
      <c r="L115" s="55" t="str">
        <f t="shared" si="18"/>
        <v xml:space="preserve"> 해양자원</v>
      </c>
      <c r="M115" s="55" t="str">
        <f t="shared" si="19"/>
        <v xml:space="preserve"> 해양환경조사</v>
      </c>
      <c r="O115" s="656"/>
      <c r="R115" s="648"/>
      <c r="S115" s="648"/>
    </row>
    <row r="116" spans="1:19" ht="17.25" customHeight="1" x14ac:dyDescent="0.25">
      <c r="A116" s="50" t="str">
        <f t="shared" si="13"/>
        <v>140802</v>
      </c>
      <c r="B116" s="650" t="s">
        <v>503</v>
      </c>
      <c r="C116" s="651" t="s">
        <v>533</v>
      </c>
      <c r="D116" s="651" t="s">
        <v>535</v>
      </c>
      <c r="E116" s="53">
        <v>6675</v>
      </c>
      <c r="F116" s="53">
        <v>6675</v>
      </c>
      <c r="H116" s="54" t="str">
        <f t="shared" si="14"/>
        <v>14</v>
      </c>
      <c r="I116" s="54" t="str">
        <f t="shared" si="15"/>
        <v>08</v>
      </c>
      <c r="J116" s="54" t="str">
        <f t="shared" si="16"/>
        <v>02</v>
      </c>
      <c r="K116" s="55" t="str">
        <f t="shared" si="17"/>
        <v xml:space="preserve"> 건설</v>
      </c>
      <c r="L116" s="55" t="str">
        <f t="shared" si="18"/>
        <v xml:space="preserve"> 해양자원</v>
      </c>
      <c r="M116" s="55" t="str">
        <f t="shared" si="19"/>
        <v xml:space="preserve"> 해양환경관리</v>
      </c>
      <c r="O116" s="656"/>
      <c r="R116" s="648"/>
      <c r="S116" s="648"/>
    </row>
    <row r="117" spans="1:19" ht="17.25" customHeight="1" x14ac:dyDescent="0.25">
      <c r="A117" s="50" t="str">
        <f t="shared" si="13"/>
        <v>140803</v>
      </c>
      <c r="B117" s="650" t="s">
        <v>503</v>
      </c>
      <c r="C117" s="651" t="s">
        <v>533</v>
      </c>
      <c r="D117" s="651" t="s">
        <v>536</v>
      </c>
      <c r="E117" s="53">
        <v>6675</v>
      </c>
      <c r="F117" s="53">
        <v>6675</v>
      </c>
      <c r="H117" s="54" t="str">
        <f t="shared" si="14"/>
        <v>14</v>
      </c>
      <c r="I117" s="54" t="str">
        <f t="shared" si="15"/>
        <v>08</v>
      </c>
      <c r="J117" s="54" t="str">
        <f t="shared" si="16"/>
        <v>03</v>
      </c>
      <c r="K117" s="55" t="str">
        <f t="shared" si="17"/>
        <v xml:space="preserve"> 건설</v>
      </c>
      <c r="L117" s="55" t="str">
        <f t="shared" si="18"/>
        <v xml:space="preserve"> 해양자원</v>
      </c>
      <c r="M117" s="55" t="str">
        <f t="shared" si="19"/>
        <v xml:space="preserve"> 해양플랜트설치･운용</v>
      </c>
      <c r="O117" s="656"/>
      <c r="R117" s="648"/>
      <c r="S117" s="648"/>
    </row>
    <row r="118" spans="1:19" ht="17.25" customHeight="1" x14ac:dyDescent="0.25">
      <c r="A118" s="50" t="str">
        <f t="shared" si="13"/>
        <v>140804</v>
      </c>
      <c r="B118" s="650" t="s">
        <v>503</v>
      </c>
      <c r="C118" s="651" t="s">
        <v>533</v>
      </c>
      <c r="D118" s="651" t="s">
        <v>537</v>
      </c>
      <c r="E118" s="53">
        <v>7321</v>
      </c>
      <c r="F118" s="53">
        <v>7321</v>
      </c>
      <c r="H118" s="54" t="str">
        <f t="shared" si="14"/>
        <v>14</v>
      </c>
      <c r="I118" s="54" t="str">
        <f t="shared" si="15"/>
        <v>08</v>
      </c>
      <c r="J118" s="54" t="str">
        <f t="shared" si="16"/>
        <v>04</v>
      </c>
      <c r="K118" s="55" t="str">
        <f t="shared" si="17"/>
        <v xml:space="preserve"> 건설</v>
      </c>
      <c r="L118" s="55" t="str">
        <f t="shared" si="18"/>
        <v xml:space="preserve"> 해양자원</v>
      </c>
      <c r="M118" s="55" t="str">
        <f t="shared" si="19"/>
        <v xml:space="preserve"> 해양자원개발･관리</v>
      </c>
      <c r="O118" s="656"/>
      <c r="R118" s="648"/>
      <c r="S118" s="648"/>
    </row>
    <row r="119" spans="1:19" ht="17.25" customHeight="1" x14ac:dyDescent="0.25">
      <c r="A119" s="50" t="str">
        <f t="shared" si="13"/>
        <v>140805</v>
      </c>
      <c r="B119" s="650" t="s">
        <v>503</v>
      </c>
      <c r="C119" s="651" t="s">
        <v>533</v>
      </c>
      <c r="D119" s="651" t="s">
        <v>538</v>
      </c>
      <c r="E119" s="53">
        <v>6675</v>
      </c>
      <c r="F119" s="53">
        <v>6675</v>
      </c>
      <c r="H119" s="54" t="str">
        <f t="shared" si="14"/>
        <v>14</v>
      </c>
      <c r="I119" s="54" t="str">
        <f t="shared" si="15"/>
        <v>08</v>
      </c>
      <c r="J119" s="54" t="str">
        <f t="shared" si="16"/>
        <v>05</v>
      </c>
      <c r="K119" s="55" t="str">
        <f t="shared" si="17"/>
        <v xml:space="preserve"> 건설</v>
      </c>
      <c r="L119" s="55" t="str">
        <f t="shared" si="18"/>
        <v xml:space="preserve"> 해양자원</v>
      </c>
      <c r="M119" s="55" t="str">
        <f t="shared" si="19"/>
        <v xml:space="preserve"> 잠수</v>
      </c>
      <c r="O119" s="656"/>
      <c r="R119" s="648"/>
      <c r="S119" s="648"/>
    </row>
    <row r="120" spans="1:19" ht="17.25" customHeight="1" x14ac:dyDescent="0.25">
      <c r="A120" s="50" t="str">
        <f t="shared" si="13"/>
        <v>150101</v>
      </c>
      <c r="B120" s="650" t="s">
        <v>539</v>
      </c>
      <c r="C120" s="651" t="s">
        <v>540</v>
      </c>
      <c r="D120" s="651" t="s">
        <v>541</v>
      </c>
      <c r="E120" s="53">
        <v>6370</v>
      </c>
      <c r="F120" s="53">
        <v>6370</v>
      </c>
      <c r="H120" s="54" t="str">
        <f t="shared" si="14"/>
        <v>15</v>
      </c>
      <c r="I120" s="54" t="str">
        <f t="shared" si="15"/>
        <v>01</v>
      </c>
      <c r="J120" s="54" t="str">
        <f t="shared" si="16"/>
        <v>01</v>
      </c>
      <c r="K120" s="55" t="str">
        <f t="shared" si="17"/>
        <v xml:space="preserve"> 기계</v>
      </c>
      <c r="L120" s="55" t="str">
        <f t="shared" si="18"/>
        <v xml:space="preserve"> 기계설계</v>
      </c>
      <c r="M120" s="55" t="str">
        <f t="shared" si="19"/>
        <v xml:space="preserve"> 설계기획</v>
      </c>
      <c r="O120" s="656"/>
      <c r="R120" s="648"/>
      <c r="S120" s="648"/>
    </row>
    <row r="121" spans="1:19" ht="17.25" customHeight="1" x14ac:dyDescent="0.25">
      <c r="A121" s="50" t="str">
        <f t="shared" si="13"/>
        <v>150102</v>
      </c>
      <c r="B121" s="650" t="s">
        <v>539</v>
      </c>
      <c r="C121" s="651" t="s">
        <v>540</v>
      </c>
      <c r="D121" s="651" t="s">
        <v>542</v>
      </c>
      <c r="E121" s="53">
        <v>5980</v>
      </c>
      <c r="F121" s="53">
        <v>5980</v>
      </c>
      <c r="H121" s="54" t="str">
        <f t="shared" si="14"/>
        <v>15</v>
      </c>
      <c r="I121" s="54" t="str">
        <f t="shared" si="15"/>
        <v>01</v>
      </c>
      <c r="J121" s="54" t="str">
        <f t="shared" si="16"/>
        <v>02</v>
      </c>
      <c r="K121" s="55" t="str">
        <f t="shared" si="17"/>
        <v xml:space="preserve"> 기계</v>
      </c>
      <c r="L121" s="55" t="str">
        <f t="shared" si="18"/>
        <v xml:space="preserve"> 기계설계</v>
      </c>
      <c r="M121" s="55" t="str">
        <f t="shared" si="19"/>
        <v xml:space="preserve"> 기계설계</v>
      </c>
      <c r="O121" s="656"/>
      <c r="R121" s="648"/>
      <c r="S121" s="648"/>
    </row>
    <row r="122" spans="1:19" ht="17.25" customHeight="1" x14ac:dyDescent="0.25">
      <c r="A122" s="50" t="str">
        <f t="shared" si="13"/>
        <v>150201</v>
      </c>
      <c r="B122" s="650" t="s">
        <v>539</v>
      </c>
      <c r="C122" s="651" t="s">
        <v>543</v>
      </c>
      <c r="D122" s="651" t="s">
        <v>544</v>
      </c>
      <c r="E122" s="53">
        <v>6097</v>
      </c>
      <c r="F122" s="53">
        <v>6097</v>
      </c>
      <c r="H122" s="54" t="str">
        <f t="shared" si="14"/>
        <v>15</v>
      </c>
      <c r="I122" s="54" t="str">
        <f t="shared" si="15"/>
        <v>02</v>
      </c>
      <c r="J122" s="54" t="str">
        <f t="shared" si="16"/>
        <v>01</v>
      </c>
      <c r="K122" s="55" t="str">
        <f t="shared" si="17"/>
        <v xml:space="preserve"> 기계</v>
      </c>
      <c r="L122" s="55" t="str">
        <f t="shared" si="18"/>
        <v xml:space="preserve"> 기계가공</v>
      </c>
      <c r="M122" s="55" t="str">
        <f t="shared" si="19"/>
        <v xml:space="preserve"> 절삭가공</v>
      </c>
      <c r="O122" s="656"/>
      <c r="R122" s="648"/>
      <c r="S122" s="648"/>
    </row>
    <row r="123" spans="1:19" ht="17.25" customHeight="1" x14ac:dyDescent="0.25">
      <c r="A123" s="50" t="str">
        <f t="shared" si="13"/>
        <v>150202</v>
      </c>
      <c r="B123" s="650" t="s">
        <v>539</v>
      </c>
      <c r="C123" s="651" t="s">
        <v>543</v>
      </c>
      <c r="D123" s="651" t="s">
        <v>545</v>
      </c>
      <c r="E123" s="53">
        <v>6289</v>
      </c>
      <c r="F123" s="53">
        <v>6289</v>
      </c>
      <c r="H123" s="54" t="str">
        <f t="shared" si="14"/>
        <v>15</v>
      </c>
      <c r="I123" s="54" t="str">
        <f t="shared" si="15"/>
        <v>02</v>
      </c>
      <c r="J123" s="54" t="str">
        <f t="shared" si="16"/>
        <v>02</v>
      </c>
      <c r="K123" s="55" t="str">
        <f t="shared" si="17"/>
        <v xml:space="preserve"> 기계</v>
      </c>
      <c r="L123" s="55" t="str">
        <f t="shared" si="18"/>
        <v xml:space="preserve"> 기계가공</v>
      </c>
      <c r="M123" s="55" t="str">
        <f t="shared" si="19"/>
        <v xml:space="preserve"> 특수가공</v>
      </c>
      <c r="O123" s="656"/>
      <c r="R123" s="648"/>
      <c r="S123" s="648"/>
    </row>
    <row r="124" spans="1:19" ht="17.25" customHeight="1" x14ac:dyDescent="0.25">
      <c r="A124" s="50" t="str">
        <f t="shared" si="13"/>
        <v>150301</v>
      </c>
      <c r="B124" s="650" t="s">
        <v>539</v>
      </c>
      <c r="C124" s="651" t="s">
        <v>546</v>
      </c>
      <c r="D124" s="651" t="s">
        <v>547</v>
      </c>
      <c r="E124" s="53">
        <v>6112</v>
      </c>
      <c r="F124" s="53">
        <v>6112</v>
      </c>
      <c r="H124" s="54" t="str">
        <f t="shared" si="14"/>
        <v>15</v>
      </c>
      <c r="I124" s="54" t="str">
        <f t="shared" si="15"/>
        <v>03</v>
      </c>
      <c r="J124" s="54" t="str">
        <f t="shared" si="16"/>
        <v>01</v>
      </c>
      <c r="K124" s="55" t="str">
        <f t="shared" si="17"/>
        <v xml:space="preserve"> 기계</v>
      </c>
      <c r="L124" s="55" t="str">
        <f t="shared" si="18"/>
        <v xml:space="preserve"> 기계조립･관리</v>
      </c>
      <c r="M124" s="55" t="str">
        <f t="shared" si="19"/>
        <v xml:space="preserve"> 기계조립</v>
      </c>
      <c r="O124" s="656"/>
      <c r="R124" s="648"/>
      <c r="S124" s="648"/>
    </row>
    <row r="125" spans="1:19" ht="17.25" customHeight="1" x14ac:dyDescent="0.25">
      <c r="A125" s="50" t="str">
        <f t="shared" si="13"/>
        <v>150302</v>
      </c>
      <c r="B125" s="650" t="s">
        <v>539</v>
      </c>
      <c r="C125" s="651" t="s">
        <v>546</v>
      </c>
      <c r="D125" s="651" t="s">
        <v>548</v>
      </c>
      <c r="E125" s="53">
        <v>6081</v>
      </c>
      <c r="F125" s="53">
        <v>6081</v>
      </c>
      <c r="H125" s="54" t="str">
        <f t="shared" si="14"/>
        <v>15</v>
      </c>
      <c r="I125" s="54" t="str">
        <f t="shared" si="15"/>
        <v>03</v>
      </c>
      <c r="J125" s="54" t="str">
        <f t="shared" si="16"/>
        <v>02</v>
      </c>
      <c r="K125" s="55" t="str">
        <f t="shared" si="17"/>
        <v xml:space="preserve"> 기계</v>
      </c>
      <c r="L125" s="55" t="str">
        <f t="shared" si="18"/>
        <v xml:space="preserve"> 기계조립･관리</v>
      </c>
      <c r="M125" s="55" t="str">
        <f t="shared" si="19"/>
        <v xml:space="preserve"> 기계생산관리</v>
      </c>
      <c r="O125" s="656"/>
      <c r="R125" s="648"/>
      <c r="S125" s="648"/>
    </row>
    <row r="126" spans="1:19" ht="17.25" customHeight="1" x14ac:dyDescent="0.25">
      <c r="A126" s="50" t="str">
        <f t="shared" si="13"/>
        <v>150401</v>
      </c>
      <c r="B126" s="650" t="s">
        <v>539</v>
      </c>
      <c r="C126" s="651" t="s">
        <v>549</v>
      </c>
      <c r="D126" s="651" t="s">
        <v>550</v>
      </c>
      <c r="E126" s="53">
        <v>6186</v>
      </c>
      <c r="F126" s="53">
        <v>6186</v>
      </c>
      <c r="H126" s="54" t="str">
        <f t="shared" si="14"/>
        <v>15</v>
      </c>
      <c r="I126" s="54" t="str">
        <f t="shared" si="15"/>
        <v>04</v>
      </c>
      <c r="J126" s="54" t="str">
        <f t="shared" si="16"/>
        <v>01</v>
      </c>
      <c r="K126" s="55" t="str">
        <f t="shared" si="17"/>
        <v xml:space="preserve"> 기계</v>
      </c>
      <c r="L126" s="55" t="str">
        <f t="shared" si="18"/>
        <v xml:space="preserve"> 기계품질관리</v>
      </c>
      <c r="M126" s="55" t="str">
        <f t="shared" si="19"/>
        <v xml:space="preserve"> 기계품질관리</v>
      </c>
      <c r="O126" s="656"/>
      <c r="R126" s="648"/>
      <c r="S126" s="648"/>
    </row>
    <row r="127" spans="1:19" ht="17.25" customHeight="1" x14ac:dyDescent="0.25">
      <c r="A127" s="50" t="str">
        <f t="shared" si="13"/>
        <v>150501</v>
      </c>
      <c r="B127" s="650" t="s">
        <v>539</v>
      </c>
      <c r="C127" s="651" t="s">
        <v>551</v>
      </c>
      <c r="D127" s="651" t="s">
        <v>552</v>
      </c>
      <c r="E127" s="53">
        <v>6874</v>
      </c>
      <c r="F127" s="53">
        <v>6874</v>
      </c>
      <c r="H127" s="54" t="str">
        <f t="shared" si="14"/>
        <v>15</v>
      </c>
      <c r="I127" s="54" t="str">
        <f t="shared" si="15"/>
        <v>05</v>
      </c>
      <c r="J127" s="54" t="str">
        <f t="shared" si="16"/>
        <v>01</v>
      </c>
      <c r="K127" s="55" t="str">
        <f t="shared" si="17"/>
        <v xml:space="preserve"> 기계</v>
      </c>
      <c r="L127" s="55" t="str">
        <f t="shared" si="18"/>
        <v xml:space="preserve"> 기계장치설치</v>
      </c>
      <c r="M127" s="55" t="str">
        <f t="shared" si="19"/>
        <v xml:space="preserve"> 기계장비설치･정비</v>
      </c>
      <c r="O127" s="656"/>
      <c r="R127" s="648"/>
      <c r="S127" s="648"/>
    </row>
    <row r="128" spans="1:19" ht="17.25" customHeight="1" x14ac:dyDescent="0.25">
      <c r="A128" s="50" t="str">
        <f t="shared" si="13"/>
        <v>150502</v>
      </c>
      <c r="B128" s="650" t="s">
        <v>539</v>
      </c>
      <c r="C128" s="651" t="s">
        <v>551</v>
      </c>
      <c r="D128" s="651" t="s">
        <v>553</v>
      </c>
      <c r="E128" s="53">
        <v>7434</v>
      </c>
      <c r="F128" s="53">
        <v>7434</v>
      </c>
      <c r="H128" s="54" t="str">
        <f t="shared" si="14"/>
        <v>15</v>
      </c>
      <c r="I128" s="54" t="str">
        <f t="shared" si="15"/>
        <v>05</v>
      </c>
      <c r="J128" s="54" t="str">
        <f t="shared" si="16"/>
        <v>02</v>
      </c>
      <c r="K128" s="55" t="str">
        <f t="shared" si="17"/>
        <v xml:space="preserve"> 기계</v>
      </c>
      <c r="L128" s="55" t="str">
        <f t="shared" si="18"/>
        <v xml:space="preserve"> 기계장치설치</v>
      </c>
      <c r="M128" s="55" t="str">
        <f t="shared" si="19"/>
        <v xml:space="preserve"> 냉동공조설비</v>
      </c>
      <c r="O128" s="656"/>
      <c r="R128" s="648"/>
      <c r="S128" s="648"/>
    </row>
    <row r="129" spans="1:19" ht="17.25" customHeight="1" x14ac:dyDescent="0.25">
      <c r="A129" s="50" t="str">
        <f t="shared" si="13"/>
        <v>150503</v>
      </c>
      <c r="B129" s="650" t="s">
        <v>539</v>
      </c>
      <c r="C129" s="651" t="s">
        <v>551</v>
      </c>
      <c r="D129" s="651" t="s">
        <v>554</v>
      </c>
      <c r="E129" s="53">
        <v>7154</v>
      </c>
      <c r="F129" s="53">
        <v>7154</v>
      </c>
      <c r="H129" s="54" t="str">
        <f t="shared" si="14"/>
        <v>15</v>
      </c>
      <c r="I129" s="54" t="str">
        <f t="shared" si="15"/>
        <v>05</v>
      </c>
      <c r="J129" s="54" t="str">
        <f t="shared" si="16"/>
        <v>03</v>
      </c>
      <c r="K129" s="55" t="str">
        <f t="shared" si="17"/>
        <v xml:space="preserve"> 기계</v>
      </c>
      <c r="L129" s="55" t="str">
        <f t="shared" si="18"/>
        <v xml:space="preserve"> 기계장치설치</v>
      </c>
      <c r="M129" s="55" t="str">
        <f t="shared" si="19"/>
        <v xml:space="preserve"> 이륜차정비</v>
      </c>
      <c r="O129" s="656"/>
      <c r="R129" s="648"/>
      <c r="S129" s="648"/>
    </row>
    <row r="130" spans="1:19" ht="17.25" customHeight="1" x14ac:dyDescent="0.25">
      <c r="A130" s="50" t="str">
        <f t="shared" si="13"/>
        <v>150601</v>
      </c>
      <c r="B130" s="650" t="s">
        <v>539</v>
      </c>
      <c r="C130" s="651" t="s">
        <v>555</v>
      </c>
      <c r="D130" s="651" t="s">
        <v>556</v>
      </c>
      <c r="E130" s="53">
        <v>5496</v>
      </c>
      <c r="F130" s="53">
        <v>5496</v>
      </c>
      <c r="H130" s="54" t="str">
        <f t="shared" si="14"/>
        <v>15</v>
      </c>
      <c r="I130" s="54" t="str">
        <f t="shared" si="15"/>
        <v>06</v>
      </c>
      <c r="J130" s="54" t="str">
        <f t="shared" si="16"/>
        <v>01</v>
      </c>
      <c r="K130" s="55" t="str">
        <f t="shared" si="17"/>
        <v xml:space="preserve"> 기계</v>
      </c>
      <c r="L130" s="55" t="str">
        <f t="shared" si="18"/>
        <v xml:space="preserve"> 자동차</v>
      </c>
      <c r="M130" s="55" t="str">
        <f t="shared" si="19"/>
        <v xml:space="preserve"> 자동차설계</v>
      </c>
      <c r="O130" s="656"/>
      <c r="R130" s="648"/>
      <c r="S130" s="648"/>
    </row>
    <row r="131" spans="1:19" ht="17.25" customHeight="1" x14ac:dyDescent="0.25">
      <c r="A131" s="50" t="str">
        <f t="shared" si="13"/>
        <v>150602</v>
      </c>
      <c r="B131" s="650" t="s">
        <v>539</v>
      </c>
      <c r="C131" s="651" t="s">
        <v>555</v>
      </c>
      <c r="D131" s="651" t="s">
        <v>557</v>
      </c>
      <c r="E131" s="53">
        <v>6008</v>
      </c>
      <c r="F131" s="53">
        <v>6008</v>
      </c>
      <c r="H131" s="54" t="str">
        <f t="shared" si="14"/>
        <v>15</v>
      </c>
      <c r="I131" s="54" t="str">
        <f t="shared" si="15"/>
        <v>06</v>
      </c>
      <c r="J131" s="54" t="str">
        <f t="shared" si="16"/>
        <v>02</v>
      </c>
      <c r="K131" s="55" t="str">
        <f t="shared" si="17"/>
        <v xml:space="preserve"> 기계</v>
      </c>
      <c r="L131" s="55" t="str">
        <f t="shared" si="18"/>
        <v xml:space="preserve"> 자동차</v>
      </c>
      <c r="M131" s="55" t="str">
        <f t="shared" si="19"/>
        <v xml:space="preserve"> 자동차제작</v>
      </c>
      <c r="O131" s="656"/>
      <c r="R131" s="648"/>
      <c r="S131" s="648"/>
    </row>
    <row r="132" spans="1:19" ht="17.25" customHeight="1" x14ac:dyDescent="0.25">
      <c r="A132" s="50" t="str">
        <f t="shared" si="13"/>
        <v>150603</v>
      </c>
      <c r="B132" s="650" t="s">
        <v>539</v>
      </c>
      <c r="C132" s="651" t="s">
        <v>555</v>
      </c>
      <c r="D132" s="651" t="s">
        <v>558</v>
      </c>
      <c r="E132" s="53">
        <v>5956</v>
      </c>
      <c r="F132" s="53">
        <v>5956</v>
      </c>
      <c r="H132" s="54" t="str">
        <f t="shared" si="14"/>
        <v>15</v>
      </c>
      <c r="I132" s="54" t="str">
        <f t="shared" si="15"/>
        <v>06</v>
      </c>
      <c r="J132" s="54" t="str">
        <f t="shared" si="16"/>
        <v>03</v>
      </c>
      <c r="K132" s="55" t="str">
        <f t="shared" si="17"/>
        <v xml:space="preserve"> 기계</v>
      </c>
      <c r="L132" s="55" t="str">
        <f t="shared" si="18"/>
        <v xml:space="preserve"> 자동차</v>
      </c>
      <c r="M132" s="55" t="str">
        <f t="shared" si="19"/>
        <v xml:space="preserve"> 자동차정비</v>
      </c>
      <c r="O132" s="656"/>
      <c r="R132" s="648"/>
      <c r="S132" s="648"/>
    </row>
    <row r="133" spans="1:19" ht="17.25" customHeight="1" x14ac:dyDescent="0.25">
      <c r="A133" s="50" t="str">
        <f t="shared" si="13"/>
        <v>150604</v>
      </c>
      <c r="B133" s="650" t="s">
        <v>539</v>
      </c>
      <c r="C133" s="651" t="s">
        <v>555</v>
      </c>
      <c r="D133" s="651" t="s">
        <v>559</v>
      </c>
      <c r="E133" s="53">
        <v>6008</v>
      </c>
      <c r="F133" s="53">
        <v>6008</v>
      </c>
      <c r="H133" s="54" t="str">
        <f t="shared" si="14"/>
        <v>15</v>
      </c>
      <c r="I133" s="54" t="str">
        <f t="shared" si="15"/>
        <v>06</v>
      </c>
      <c r="J133" s="54" t="str">
        <f t="shared" si="16"/>
        <v>04</v>
      </c>
      <c r="K133" s="55" t="str">
        <f t="shared" si="17"/>
        <v xml:space="preserve"> 기계</v>
      </c>
      <c r="L133" s="55" t="str">
        <f t="shared" si="18"/>
        <v xml:space="preserve"> 자동차</v>
      </c>
      <c r="M133" s="55" t="str">
        <f t="shared" si="19"/>
        <v xml:space="preserve"> 자동차정비관리</v>
      </c>
      <c r="O133" s="656"/>
      <c r="R133" s="648"/>
      <c r="S133" s="648"/>
    </row>
    <row r="134" spans="1:19" ht="17.25" customHeight="1" x14ac:dyDescent="0.25">
      <c r="A134" s="50" t="str">
        <f t="shared" ref="A134:A197" si="20">H134&amp;I134&amp;J134</f>
        <v>150605</v>
      </c>
      <c r="B134" s="650" t="s">
        <v>539</v>
      </c>
      <c r="C134" s="651" t="s">
        <v>555</v>
      </c>
      <c r="D134" s="651" t="s">
        <v>560</v>
      </c>
      <c r="E134" s="53">
        <v>5940</v>
      </c>
      <c r="F134" s="53">
        <v>5940</v>
      </c>
      <c r="H134" s="54" t="str">
        <f t="shared" si="14"/>
        <v>15</v>
      </c>
      <c r="I134" s="54" t="str">
        <f t="shared" si="15"/>
        <v>06</v>
      </c>
      <c r="J134" s="54" t="str">
        <f t="shared" si="16"/>
        <v>05</v>
      </c>
      <c r="K134" s="55" t="str">
        <f t="shared" si="17"/>
        <v xml:space="preserve"> 기계</v>
      </c>
      <c r="L134" s="55" t="str">
        <f t="shared" si="18"/>
        <v xml:space="preserve"> 자동차</v>
      </c>
      <c r="M134" s="55" t="str">
        <f t="shared" si="19"/>
        <v xml:space="preserve"> 자동차관리</v>
      </c>
      <c r="O134" s="656"/>
      <c r="R134" s="648"/>
      <c r="S134" s="648"/>
    </row>
    <row r="135" spans="1:19" s="624" customFormat="1" ht="17.25" customHeight="1" x14ac:dyDescent="0.25">
      <c r="A135" s="50" t="str">
        <f t="shared" si="20"/>
        <v>150701</v>
      </c>
      <c r="B135" s="652" t="s">
        <v>539</v>
      </c>
      <c r="C135" s="653" t="s">
        <v>561</v>
      </c>
      <c r="D135" s="653" t="s">
        <v>562</v>
      </c>
      <c r="E135" s="53">
        <v>6372</v>
      </c>
      <c r="F135" s="53">
        <v>6372</v>
      </c>
      <c r="H135" s="54" t="str">
        <f t="shared" si="14"/>
        <v>15</v>
      </c>
      <c r="I135" s="54" t="str">
        <f t="shared" si="15"/>
        <v>07</v>
      </c>
      <c r="J135" s="54" t="str">
        <f t="shared" si="16"/>
        <v>01</v>
      </c>
      <c r="K135" s="55" t="str">
        <f t="shared" si="17"/>
        <v xml:space="preserve"> 기계</v>
      </c>
      <c r="L135" s="55" t="str">
        <f t="shared" si="18"/>
        <v xml:space="preserve"> 철도차량제작</v>
      </c>
      <c r="M135" s="55" t="str">
        <f t="shared" si="19"/>
        <v xml:space="preserve"> 철도차량설계･제작</v>
      </c>
      <c r="O135" s="656"/>
      <c r="R135" s="649"/>
      <c r="S135" s="649"/>
    </row>
    <row r="136" spans="1:19" ht="17.25" customHeight="1" x14ac:dyDescent="0.25">
      <c r="A136" s="50" t="str">
        <f t="shared" si="20"/>
        <v>150702</v>
      </c>
      <c r="B136" s="650" t="s">
        <v>539</v>
      </c>
      <c r="C136" s="651" t="s">
        <v>561</v>
      </c>
      <c r="D136" s="651" t="s">
        <v>563</v>
      </c>
      <c r="E136" s="53">
        <v>6129</v>
      </c>
      <c r="F136" s="53">
        <v>6129</v>
      </c>
      <c r="H136" s="54" t="str">
        <f t="shared" si="14"/>
        <v>15</v>
      </c>
      <c r="I136" s="54" t="str">
        <f t="shared" si="15"/>
        <v>07</v>
      </c>
      <c r="J136" s="54" t="str">
        <f t="shared" si="16"/>
        <v>02</v>
      </c>
      <c r="K136" s="55" t="str">
        <f t="shared" si="17"/>
        <v xml:space="preserve"> 기계</v>
      </c>
      <c r="L136" s="55" t="str">
        <f t="shared" si="18"/>
        <v xml:space="preserve"> 철도차량제작</v>
      </c>
      <c r="M136" s="55" t="str">
        <f t="shared" si="19"/>
        <v xml:space="preserve"> 철도차량유지보수</v>
      </c>
      <c r="O136" s="656"/>
      <c r="R136" s="648"/>
      <c r="S136" s="648"/>
    </row>
    <row r="137" spans="1:19" ht="17.25" customHeight="1" x14ac:dyDescent="0.25">
      <c r="A137" s="50" t="str">
        <f t="shared" si="20"/>
        <v>150801</v>
      </c>
      <c r="B137" s="650" t="s">
        <v>539</v>
      </c>
      <c r="C137" s="651" t="s">
        <v>564</v>
      </c>
      <c r="D137" s="651" t="s">
        <v>565</v>
      </c>
      <c r="E137" s="53">
        <v>6032</v>
      </c>
      <c r="F137" s="53">
        <v>6032</v>
      </c>
      <c r="H137" s="54" t="str">
        <f t="shared" si="14"/>
        <v>15</v>
      </c>
      <c r="I137" s="54" t="str">
        <f t="shared" si="15"/>
        <v>08</v>
      </c>
      <c r="J137" s="54" t="str">
        <f t="shared" si="16"/>
        <v>01</v>
      </c>
      <c r="K137" s="55" t="str">
        <f t="shared" si="17"/>
        <v xml:space="preserve"> 기계</v>
      </c>
      <c r="L137" s="55" t="str">
        <f t="shared" si="18"/>
        <v xml:space="preserve"> 조선</v>
      </c>
      <c r="M137" s="55" t="str">
        <f t="shared" si="19"/>
        <v xml:space="preserve"> 선박설계</v>
      </c>
      <c r="O137" s="656"/>
      <c r="R137" s="648"/>
      <c r="S137" s="648"/>
    </row>
    <row r="138" spans="1:19" ht="17.25" customHeight="1" x14ac:dyDescent="0.25">
      <c r="A138" s="50" t="str">
        <f t="shared" si="20"/>
        <v>150802</v>
      </c>
      <c r="B138" s="650" t="s">
        <v>539</v>
      </c>
      <c r="C138" s="651" t="s">
        <v>564</v>
      </c>
      <c r="D138" s="651" t="s">
        <v>566</v>
      </c>
      <c r="E138" s="53">
        <v>6219</v>
      </c>
      <c r="F138" s="53">
        <v>6219</v>
      </c>
      <c r="H138" s="54" t="str">
        <f t="shared" si="14"/>
        <v>15</v>
      </c>
      <c r="I138" s="54" t="str">
        <f t="shared" si="15"/>
        <v>08</v>
      </c>
      <c r="J138" s="54" t="str">
        <f t="shared" si="16"/>
        <v>02</v>
      </c>
      <c r="K138" s="55" t="str">
        <f t="shared" si="17"/>
        <v xml:space="preserve"> 기계</v>
      </c>
      <c r="L138" s="55" t="str">
        <f t="shared" si="18"/>
        <v xml:space="preserve"> 조선</v>
      </c>
      <c r="M138" s="55" t="str">
        <f t="shared" si="19"/>
        <v xml:space="preserve"> 선체건조</v>
      </c>
      <c r="O138" s="656"/>
      <c r="R138" s="648"/>
      <c r="S138" s="648"/>
    </row>
    <row r="139" spans="1:19" ht="17.25" customHeight="1" x14ac:dyDescent="0.25">
      <c r="A139" s="50" t="str">
        <f t="shared" si="20"/>
        <v>150803</v>
      </c>
      <c r="B139" s="650" t="s">
        <v>539</v>
      </c>
      <c r="C139" s="651" t="s">
        <v>564</v>
      </c>
      <c r="D139" s="651" t="s">
        <v>567</v>
      </c>
      <c r="E139" s="53">
        <v>5920</v>
      </c>
      <c r="F139" s="53">
        <v>5920</v>
      </c>
      <c r="H139" s="54" t="str">
        <f t="shared" si="14"/>
        <v>15</v>
      </c>
      <c r="I139" s="54" t="str">
        <f t="shared" si="15"/>
        <v>08</v>
      </c>
      <c r="J139" s="54" t="str">
        <f t="shared" si="16"/>
        <v>03</v>
      </c>
      <c r="K139" s="55" t="str">
        <f t="shared" si="17"/>
        <v xml:space="preserve"> 기계</v>
      </c>
      <c r="L139" s="55" t="str">
        <f t="shared" si="18"/>
        <v xml:space="preserve"> 조선</v>
      </c>
      <c r="M139" s="55" t="str">
        <f t="shared" si="19"/>
        <v xml:space="preserve"> 선박의장생산</v>
      </c>
      <c r="O139" s="656"/>
      <c r="R139" s="648"/>
      <c r="S139" s="648"/>
    </row>
    <row r="140" spans="1:19" s="624" customFormat="1" ht="17.25" customHeight="1" x14ac:dyDescent="0.25">
      <c r="A140" s="50" t="str">
        <f t="shared" si="20"/>
        <v>150804</v>
      </c>
      <c r="B140" s="652" t="s">
        <v>539</v>
      </c>
      <c r="C140" s="653" t="s">
        <v>564</v>
      </c>
      <c r="D140" s="653" t="s">
        <v>568</v>
      </c>
      <c r="E140" s="53">
        <v>5603</v>
      </c>
      <c r="F140" s="53">
        <v>5603</v>
      </c>
      <c r="H140" s="54" t="str">
        <f t="shared" si="14"/>
        <v>15</v>
      </c>
      <c r="I140" s="54" t="str">
        <f t="shared" si="15"/>
        <v>08</v>
      </c>
      <c r="J140" s="54" t="str">
        <f t="shared" si="16"/>
        <v>04</v>
      </c>
      <c r="K140" s="55" t="str">
        <f t="shared" si="17"/>
        <v xml:space="preserve"> 기계</v>
      </c>
      <c r="L140" s="55" t="str">
        <f t="shared" si="18"/>
        <v xml:space="preserve"> 조선</v>
      </c>
      <c r="M140" s="55" t="str">
        <f t="shared" si="19"/>
        <v xml:space="preserve"> 선박품질관리</v>
      </c>
      <c r="O140" s="656"/>
      <c r="R140" s="649"/>
      <c r="S140" s="649"/>
    </row>
    <row r="141" spans="1:19" s="624" customFormat="1" ht="17.25" customHeight="1" x14ac:dyDescent="0.25">
      <c r="A141" s="50" t="str">
        <f t="shared" si="20"/>
        <v>150805</v>
      </c>
      <c r="B141" s="652" t="s">
        <v>539</v>
      </c>
      <c r="C141" s="653" t="s">
        <v>564</v>
      </c>
      <c r="D141" s="653" t="s">
        <v>569</v>
      </c>
      <c r="E141" s="53">
        <v>5570</v>
      </c>
      <c r="F141" s="53">
        <v>5570</v>
      </c>
      <c r="H141" s="54" t="str">
        <f t="shared" si="14"/>
        <v>15</v>
      </c>
      <c r="I141" s="54" t="str">
        <f t="shared" si="15"/>
        <v>08</v>
      </c>
      <c r="J141" s="54" t="str">
        <f t="shared" si="16"/>
        <v>05</v>
      </c>
      <c r="K141" s="55" t="str">
        <f t="shared" si="17"/>
        <v xml:space="preserve"> 기계</v>
      </c>
      <c r="L141" s="55" t="str">
        <f t="shared" si="18"/>
        <v xml:space="preserve"> 조선</v>
      </c>
      <c r="M141" s="55" t="str">
        <f t="shared" si="19"/>
        <v xml:space="preserve"> 선박생산관리</v>
      </c>
      <c r="O141" s="656"/>
      <c r="R141" s="649"/>
      <c r="S141" s="649"/>
    </row>
    <row r="142" spans="1:19" s="624" customFormat="1" ht="17.25" customHeight="1" x14ac:dyDescent="0.25">
      <c r="A142" s="50" t="str">
        <f t="shared" si="20"/>
        <v>150806</v>
      </c>
      <c r="B142" s="652" t="s">
        <v>539</v>
      </c>
      <c r="C142" s="653" t="s">
        <v>564</v>
      </c>
      <c r="D142" s="653" t="s">
        <v>570</v>
      </c>
      <c r="E142" s="53">
        <v>5563</v>
      </c>
      <c r="F142" s="53">
        <v>5563</v>
      </c>
      <c r="H142" s="54" t="str">
        <f t="shared" si="14"/>
        <v>15</v>
      </c>
      <c r="I142" s="54" t="str">
        <f t="shared" si="15"/>
        <v>08</v>
      </c>
      <c r="J142" s="54" t="str">
        <f t="shared" si="16"/>
        <v>06</v>
      </c>
      <c r="K142" s="55" t="str">
        <f t="shared" si="17"/>
        <v xml:space="preserve"> 기계</v>
      </c>
      <c r="L142" s="55" t="str">
        <f t="shared" si="18"/>
        <v xml:space="preserve"> 조선</v>
      </c>
      <c r="M142" s="55" t="str">
        <f t="shared" si="19"/>
        <v xml:space="preserve"> 시운전</v>
      </c>
      <c r="O142" s="656"/>
      <c r="R142" s="649"/>
      <c r="S142" s="649"/>
    </row>
    <row r="143" spans="1:19" s="624" customFormat="1" ht="17.25" customHeight="1" x14ac:dyDescent="0.25">
      <c r="A143" s="50" t="str">
        <f t="shared" si="20"/>
        <v>150807</v>
      </c>
      <c r="B143" s="652" t="s">
        <v>539</v>
      </c>
      <c r="C143" s="653" t="s">
        <v>564</v>
      </c>
      <c r="D143" s="653" t="s">
        <v>571</v>
      </c>
      <c r="E143" s="53">
        <v>5886</v>
      </c>
      <c r="F143" s="53">
        <v>5886</v>
      </c>
      <c r="H143" s="54" t="str">
        <f t="shared" si="14"/>
        <v>15</v>
      </c>
      <c r="I143" s="54" t="str">
        <f t="shared" si="15"/>
        <v>08</v>
      </c>
      <c r="J143" s="54" t="str">
        <f t="shared" si="16"/>
        <v>07</v>
      </c>
      <c r="K143" s="55" t="str">
        <f t="shared" si="17"/>
        <v xml:space="preserve"> 기계</v>
      </c>
      <c r="L143" s="55" t="str">
        <f t="shared" si="18"/>
        <v xml:space="preserve"> 조선</v>
      </c>
      <c r="M143" s="55" t="str">
        <f t="shared" si="19"/>
        <v xml:space="preserve"> 선박정비</v>
      </c>
      <c r="O143" s="656"/>
      <c r="R143" s="649"/>
      <c r="S143" s="649"/>
    </row>
    <row r="144" spans="1:19" ht="17.25" customHeight="1" x14ac:dyDescent="0.25">
      <c r="A144" s="50" t="str">
        <f t="shared" si="20"/>
        <v>150808</v>
      </c>
      <c r="B144" s="650" t="s">
        <v>539</v>
      </c>
      <c r="C144" s="651" t="s">
        <v>564</v>
      </c>
      <c r="D144" s="651" t="s">
        <v>572</v>
      </c>
      <c r="E144" s="53">
        <v>5828</v>
      </c>
      <c r="F144" s="53">
        <v>5828</v>
      </c>
      <c r="H144" s="54" t="str">
        <f t="shared" si="14"/>
        <v>15</v>
      </c>
      <c r="I144" s="54" t="str">
        <f t="shared" si="15"/>
        <v>08</v>
      </c>
      <c r="J144" s="54" t="str">
        <f t="shared" si="16"/>
        <v>08</v>
      </c>
      <c r="K144" s="55" t="str">
        <f t="shared" si="17"/>
        <v xml:space="preserve"> 기계</v>
      </c>
      <c r="L144" s="55" t="str">
        <f t="shared" si="18"/>
        <v xml:space="preserve"> 조선</v>
      </c>
      <c r="M144" s="55" t="str">
        <f t="shared" si="19"/>
        <v xml:space="preserve"> 레저선박</v>
      </c>
      <c r="O144" s="656"/>
      <c r="R144" s="648"/>
      <c r="S144" s="648"/>
    </row>
    <row r="145" spans="1:19" ht="17.25" customHeight="1" x14ac:dyDescent="0.25">
      <c r="A145" s="50" t="str">
        <f t="shared" si="20"/>
        <v>150901</v>
      </c>
      <c r="B145" s="650" t="s">
        <v>539</v>
      </c>
      <c r="C145" s="651" t="s">
        <v>573</v>
      </c>
      <c r="D145" s="651" t="s">
        <v>574</v>
      </c>
      <c r="E145" s="53">
        <v>7231</v>
      </c>
      <c r="F145" s="53">
        <v>7231</v>
      </c>
      <c r="H145" s="54" t="str">
        <f t="shared" si="14"/>
        <v>15</v>
      </c>
      <c r="I145" s="54" t="str">
        <f t="shared" si="15"/>
        <v>09</v>
      </c>
      <c r="J145" s="54" t="str">
        <f t="shared" si="16"/>
        <v>01</v>
      </c>
      <c r="K145" s="55" t="str">
        <f t="shared" si="17"/>
        <v xml:space="preserve"> 기계</v>
      </c>
      <c r="L145" s="55" t="str">
        <f t="shared" si="18"/>
        <v xml:space="preserve"> 항공기제작</v>
      </c>
      <c r="M145" s="55" t="str">
        <f t="shared" si="19"/>
        <v xml:space="preserve"> 항공기설계</v>
      </c>
      <c r="O145" s="656"/>
      <c r="R145" s="648"/>
      <c r="S145" s="648"/>
    </row>
    <row r="146" spans="1:19" ht="17.25" customHeight="1" x14ac:dyDescent="0.25">
      <c r="A146" s="50" t="str">
        <f t="shared" si="20"/>
        <v>150902</v>
      </c>
      <c r="B146" s="650" t="s">
        <v>539</v>
      </c>
      <c r="C146" s="651" t="s">
        <v>573</v>
      </c>
      <c r="D146" s="651" t="s">
        <v>575</v>
      </c>
      <c r="E146" s="53">
        <v>7115</v>
      </c>
      <c r="F146" s="53">
        <v>7115</v>
      </c>
      <c r="H146" s="54" t="str">
        <f t="shared" si="14"/>
        <v>15</v>
      </c>
      <c r="I146" s="54" t="str">
        <f t="shared" si="15"/>
        <v>09</v>
      </c>
      <c r="J146" s="54" t="str">
        <f t="shared" si="16"/>
        <v>02</v>
      </c>
      <c r="K146" s="55" t="str">
        <f t="shared" si="17"/>
        <v xml:space="preserve"> 기계</v>
      </c>
      <c r="L146" s="55" t="str">
        <f t="shared" si="18"/>
        <v xml:space="preserve"> 항공기제작</v>
      </c>
      <c r="M146" s="55" t="str">
        <f t="shared" si="19"/>
        <v xml:space="preserve"> 항공기제작</v>
      </c>
      <c r="O146" s="656"/>
      <c r="R146" s="648"/>
      <c r="S146" s="648"/>
    </row>
    <row r="147" spans="1:19" ht="17.25" customHeight="1" x14ac:dyDescent="0.25">
      <c r="A147" s="50" t="str">
        <f t="shared" si="20"/>
        <v>150903</v>
      </c>
      <c r="B147" s="650" t="s">
        <v>539</v>
      </c>
      <c r="C147" s="651" t="s">
        <v>573</v>
      </c>
      <c r="D147" s="651" t="s">
        <v>576</v>
      </c>
      <c r="E147" s="53">
        <v>6560</v>
      </c>
      <c r="F147" s="53">
        <v>6560</v>
      </c>
      <c r="H147" s="54" t="str">
        <f t="shared" si="14"/>
        <v>15</v>
      </c>
      <c r="I147" s="54" t="str">
        <f t="shared" si="15"/>
        <v>09</v>
      </c>
      <c r="J147" s="54" t="str">
        <f t="shared" si="16"/>
        <v>03</v>
      </c>
      <c r="K147" s="55" t="str">
        <f t="shared" si="17"/>
        <v xml:space="preserve"> 기계</v>
      </c>
      <c r="L147" s="55" t="str">
        <f t="shared" si="18"/>
        <v xml:space="preserve"> 항공기제작</v>
      </c>
      <c r="M147" s="55" t="str">
        <f t="shared" si="19"/>
        <v xml:space="preserve"> 항공기정비</v>
      </c>
      <c r="O147" s="656"/>
      <c r="R147" s="648"/>
      <c r="S147" s="648"/>
    </row>
    <row r="148" spans="1:19" ht="17.25" customHeight="1" x14ac:dyDescent="0.25">
      <c r="A148" s="50" t="str">
        <f t="shared" si="20"/>
        <v>150904</v>
      </c>
      <c r="B148" s="650" t="s">
        <v>539</v>
      </c>
      <c r="C148" s="651" t="s">
        <v>573</v>
      </c>
      <c r="D148" s="651" t="s">
        <v>577</v>
      </c>
      <c r="E148" s="53">
        <v>7400</v>
      </c>
      <c r="F148" s="53">
        <v>7400</v>
      </c>
      <c r="H148" s="54" t="str">
        <f t="shared" si="14"/>
        <v>15</v>
      </c>
      <c r="I148" s="54" t="str">
        <f t="shared" si="15"/>
        <v>09</v>
      </c>
      <c r="J148" s="54" t="str">
        <f t="shared" si="16"/>
        <v>04</v>
      </c>
      <c r="K148" s="55" t="str">
        <f t="shared" si="17"/>
        <v xml:space="preserve"> 기계</v>
      </c>
      <c r="L148" s="55" t="str">
        <f t="shared" si="18"/>
        <v xml:space="preserve"> 항공기제작</v>
      </c>
      <c r="M148" s="55" t="str">
        <f t="shared" si="19"/>
        <v xml:space="preserve"> 항공장비관리</v>
      </c>
      <c r="O148" s="656"/>
      <c r="R148" s="648"/>
      <c r="S148" s="648"/>
    </row>
    <row r="149" spans="1:19" s="624" customFormat="1" ht="17.25" customHeight="1" x14ac:dyDescent="0.25">
      <c r="A149" s="50" t="str">
        <f t="shared" si="20"/>
        <v>151001</v>
      </c>
      <c r="B149" s="652" t="s">
        <v>539</v>
      </c>
      <c r="C149" s="653" t="s">
        <v>578</v>
      </c>
      <c r="D149" s="653" t="s">
        <v>579</v>
      </c>
      <c r="E149" s="53">
        <v>6014</v>
      </c>
      <c r="F149" s="53">
        <v>6014</v>
      </c>
      <c r="H149" s="54" t="str">
        <f t="shared" si="14"/>
        <v>15</v>
      </c>
      <c r="I149" s="54" t="str">
        <f t="shared" si="15"/>
        <v>10</v>
      </c>
      <c r="J149" s="54" t="str">
        <f t="shared" si="16"/>
        <v>01</v>
      </c>
      <c r="K149" s="55" t="str">
        <f t="shared" si="17"/>
        <v xml:space="preserve"> 기계</v>
      </c>
      <c r="L149" s="55" t="str">
        <f t="shared" si="18"/>
        <v xml:space="preserve"> 금형</v>
      </c>
      <c r="M149" s="55" t="str">
        <f t="shared" si="19"/>
        <v xml:space="preserve"> 사출금형</v>
      </c>
      <c r="O149" s="656"/>
      <c r="R149" s="649"/>
      <c r="S149" s="649"/>
    </row>
    <row r="150" spans="1:19" ht="17.25" customHeight="1" x14ac:dyDescent="0.25">
      <c r="A150" s="50" t="str">
        <f t="shared" si="20"/>
        <v>151002</v>
      </c>
      <c r="B150" s="650" t="s">
        <v>539</v>
      </c>
      <c r="C150" s="651" t="s">
        <v>578</v>
      </c>
      <c r="D150" s="651" t="s">
        <v>580</v>
      </c>
      <c r="E150" s="53">
        <v>6014</v>
      </c>
      <c r="F150" s="53">
        <v>6014</v>
      </c>
      <c r="H150" s="54" t="str">
        <f t="shared" si="14"/>
        <v>15</v>
      </c>
      <c r="I150" s="54" t="str">
        <f t="shared" si="15"/>
        <v>10</v>
      </c>
      <c r="J150" s="54" t="str">
        <f t="shared" si="16"/>
        <v>02</v>
      </c>
      <c r="K150" s="55" t="str">
        <f t="shared" si="17"/>
        <v xml:space="preserve"> 기계</v>
      </c>
      <c r="L150" s="55" t="str">
        <f t="shared" si="18"/>
        <v xml:space="preserve"> 금형</v>
      </c>
      <c r="M150" s="55" t="str">
        <f t="shared" si="19"/>
        <v xml:space="preserve"> 프레스금형</v>
      </c>
      <c r="O150" s="656"/>
      <c r="R150" s="648"/>
      <c r="S150" s="648"/>
    </row>
    <row r="151" spans="1:19" ht="17.25" customHeight="1" x14ac:dyDescent="0.25">
      <c r="A151" s="50" t="str">
        <f t="shared" si="20"/>
        <v>151003</v>
      </c>
      <c r="B151" s="650" t="s">
        <v>539</v>
      </c>
      <c r="C151" s="651" t="s">
        <v>578</v>
      </c>
      <c r="D151" s="651" t="s">
        <v>581</v>
      </c>
      <c r="E151" s="53">
        <v>6014</v>
      </c>
      <c r="F151" s="53">
        <v>6014</v>
      </c>
      <c r="H151" s="54" t="str">
        <f t="shared" si="14"/>
        <v>15</v>
      </c>
      <c r="I151" s="54" t="str">
        <f t="shared" si="15"/>
        <v>10</v>
      </c>
      <c r="J151" s="54" t="str">
        <f t="shared" si="16"/>
        <v>03</v>
      </c>
      <c r="K151" s="55" t="str">
        <f t="shared" si="17"/>
        <v xml:space="preserve"> 기계</v>
      </c>
      <c r="L151" s="55" t="str">
        <f t="shared" si="18"/>
        <v xml:space="preserve"> 금형</v>
      </c>
      <c r="M151" s="55" t="str">
        <f t="shared" si="19"/>
        <v xml:space="preserve"> 다이캐스팅금형</v>
      </c>
      <c r="O151" s="656"/>
      <c r="R151" s="648"/>
      <c r="S151" s="648"/>
    </row>
    <row r="152" spans="1:19" ht="17.25" customHeight="1" x14ac:dyDescent="0.25">
      <c r="A152" s="50" t="str">
        <f t="shared" si="20"/>
        <v>151101</v>
      </c>
      <c r="B152" s="650" t="s">
        <v>539</v>
      </c>
      <c r="C152" s="651" t="s">
        <v>582</v>
      </c>
      <c r="D152" s="651" t="s">
        <v>583</v>
      </c>
      <c r="E152" s="53">
        <v>6175</v>
      </c>
      <c r="F152" s="53">
        <v>6175</v>
      </c>
      <c r="H152" s="54" t="str">
        <f t="shared" si="14"/>
        <v>15</v>
      </c>
      <c r="I152" s="54" t="str">
        <f t="shared" si="15"/>
        <v>11</v>
      </c>
      <c r="J152" s="54" t="str">
        <f t="shared" si="16"/>
        <v>01</v>
      </c>
      <c r="K152" s="55" t="str">
        <f t="shared" si="17"/>
        <v xml:space="preserve"> 기계</v>
      </c>
      <c r="L152" s="55" t="str">
        <f t="shared" si="18"/>
        <v xml:space="preserve"> 스마트팩토리</v>
      </c>
      <c r="M152" s="55" t="str">
        <f t="shared" si="19"/>
        <v xml:space="preserve"> 스마트팩토리설계</v>
      </c>
      <c r="O152" s="656"/>
      <c r="R152" s="648"/>
      <c r="S152" s="648"/>
    </row>
    <row r="153" spans="1:19" ht="17.25" customHeight="1" x14ac:dyDescent="0.25">
      <c r="A153" s="50" t="str">
        <f t="shared" si="20"/>
        <v>160101</v>
      </c>
      <c r="B153" s="650" t="s">
        <v>584</v>
      </c>
      <c r="C153" s="651" t="s">
        <v>585</v>
      </c>
      <c r="D153" s="651" t="s">
        <v>586</v>
      </c>
      <c r="E153" s="53">
        <v>6519</v>
      </c>
      <c r="F153" s="53">
        <v>6519</v>
      </c>
      <c r="H153" s="54" t="str">
        <f t="shared" si="14"/>
        <v>16</v>
      </c>
      <c r="I153" s="54" t="str">
        <f t="shared" si="15"/>
        <v>01</v>
      </c>
      <c r="J153" s="54" t="str">
        <f t="shared" si="16"/>
        <v>01</v>
      </c>
      <c r="K153" s="55" t="str">
        <f t="shared" si="17"/>
        <v xml:space="preserve"> 재료</v>
      </c>
      <c r="L153" s="55" t="str">
        <f t="shared" si="18"/>
        <v xml:space="preserve"> 금속재료</v>
      </c>
      <c r="M153" s="55" t="str">
        <f t="shared" si="19"/>
        <v xml:space="preserve"> 금속엔지니어링</v>
      </c>
      <c r="O153" s="656"/>
      <c r="R153" s="648"/>
      <c r="S153" s="648"/>
    </row>
    <row r="154" spans="1:19" ht="17.25" customHeight="1" x14ac:dyDescent="0.25">
      <c r="A154" s="50" t="str">
        <f t="shared" si="20"/>
        <v>160102</v>
      </c>
      <c r="B154" s="650" t="s">
        <v>584</v>
      </c>
      <c r="C154" s="651" t="s">
        <v>585</v>
      </c>
      <c r="D154" s="651" t="s">
        <v>587</v>
      </c>
      <c r="E154" s="53">
        <v>6519</v>
      </c>
      <c r="F154" s="53">
        <v>6519</v>
      </c>
      <c r="H154" s="54" t="str">
        <f t="shared" si="14"/>
        <v>16</v>
      </c>
      <c r="I154" s="54" t="str">
        <f t="shared" si="15"/>
        <v>01</v>
      </c>
      <c r="J154" s="54" t="str">
        <f t="shared" si="16"/>
        <v>02</v>
      </c>
      <c r="K154" s="55" t="str">
        <f t="shared" si="17"/>
        <v xml:space="preserve"> 재료</v>
      </c>
      <c r="L154" s="55" t="str">
        <f t="shared" si="18"/>
        <v xml:space="preserve"> 금속재료</v>
      </c>
      <c r="M154" s="55" t="str">
        <f t="shared" si="19"/>
        <v xml:space="preserve"> 금속재료제조</v>
      </c>
      <c r="O154" s="656"/>
      <c r="R154" s="648"/>
      <c r="S154" s="648"/>
    </row>
    <row r="155" spans="1:19" ht="17.25" customHeight="1" x14ac:dyDescent="0.25">
      <c r="A155" s="50" t="str">
        <f t="shared" si="20"/>
        <v>160103</v>
      </c>
      <c r="B155" s="650" t="s">
        <v>584</v>
      </c>
      <c r="C155" s="651" t="s">
        <v>585</v>
      </c>
      <c r="D155" s="651" t="s">
        <v>588</v>
      </c>
      <c r="E155" s="53">
        <v>6737</v>
      </c>
      <c r="F155" s="53">
        <v>6737</v>
      </c>
      <c r="H155" s="54" t="str">
        <f t="shared" si="14"/>
        <v>16</v>
      </c>
      <c r="I155" s="54" t="str">
        <f t="shared" si="15"/>
        <v>01</v>
      </c>
      <c r="J155" s="54" t="str">
        <f t="shared" si="16"/>
        <v>03</v>
      </c>
      <c r="K155" s="55" t="str">
        <f t="shared" si="17"/>
        <v xml:space="preserve"> 재료</v>
      </c>
      <c r="L155" s="55" t="str">
        <f t="shared" si="18"/>
        <v xml:space="preserve"> 금속재료</v>
      </c>
      <c r="M155" s="55" t="str">
        <f t="shared" si="19"/>
        <v xml:space="preserve"> 금속가공</v>
      </c>
      <c r="O155" s="656"/>
      <c r="R155" s="648"/>
      <c r="S155" s="648"/>
    </row>
    <row r="156" spans="1:19" ht="17.25" customHeight="1" x14ac:dyDescent="0.25">
      <c r="A156" s="50" t="str">
        <f t="shared" si="20"/>
        <v>160104</v>
      </c>
      <c r="B156" s="650" t="s">
        <v>584</v>
      </c>
      <c r="C156" s="651" t="s">
        <v>585</v>
      </c>
      <c r="D156" s="651" t="s">
        <v>589</v>
      </c>
      <c r="E156" s="53">
        <v>6897</v>
      </c>
      <c r="F156" s="53">
        <v>6897</v>
      </c>
      <c r="H156" s="54" t="str">
        <f t="shared" si="14"/>
        <v>16</v>
      </c>
      <c r="I156" s="54" t="str">
        <f t="shared" si="15"/>
        <v>01</v>
      </c>
      <c r="J156" s="54" t="str">
        <f t="shared" si="16"/>
        <v>04</v>
      </c>
      <c r="K156" s="55" t="str">
        <f t="shared" si="17"/>
        <v xml:space="preserve"> 재료</v>
      </c>
      <c r="L156" s="55" t="str">
        <f t="shared" si="18"/>
        <v xml:space="preserve"> 금속재료</v>
      </c>
      <c r="M156" s="55" t="str">
        <f t="shared" si="19"/>
        <v xml:space="preserve"> 표면처리</v>
      </c>
      <c r="O156" s="656"/>
      <c r="R156" s="648"/>
      <c r="S156" s="648"/>
    </row>
    <row r="157" spans="1:19" ht="17.25" customHeight="1" x14ac:dyDescent="0.25">
      <c r="A157" s="50" t="str">
        <f t="shared" si="20"/>
        <v>160105</v>
      </c>
      <c r="B157" s="650" t="s">
        <v>584</v>
      </c>
      <c r="C157" s="651" t="s">
        <v>585</v>
      </c>
      <c r="D157" s="651" t="s">
        <v>590</v>
      </c>
      <c r="E157" s="53">
        <v>7250</v>
      </c>
      <c r="F157" s="53">
        <v>7250</v>
      </c>
      <c r="H157" s="54" t="str">
        <f t="shared" si="14"/>
        <v>16</v>
      </c>
      <c r="I157" s="54" t="str">
        <f t="shared" si="15"/>
        <v>01</v>
      </c>
      <c r="J157" s="54" t="str">
        <f t="shared" si="16"/>
        <v>05</v>
      </c>
      <c r="K157" s="55" t="str">
        <f t="shared" si="17"/>
        <v xml:space="preserve"> 재료</v>
      </c>
      <c r="L157" s="55" t="str">
        <f t="shared" si="18"/>
        <v xml:space="preserve"> 금속재료</v>
      </c>
      <c r="M157" s="55" t="str">
        <f t="shared" si="19"/>
        <v xml:space="preserve"> 용접</v>
      </c>
      <c r="O157" s="656"/>
      <c r="R157" s="648"/>
      <c r="S157" s="648"/>
    </row>
    <row r="158" spans="1:19" ht="17.25" customHeight="1" x14ac:dyDescent="0.25">
      <c r="A158" s="50" t="str">
        <f t="shared" si="20"/>
        <v>160106</v>
      </c>
      <c r="B158" s="650" t="s">
        <v>584</v>
      </c>
      <c r="C158" s="651" t="s">
        <v>585</v>
      </c>
      <c r="D158" s="651" t="s">
        <v>591</v>
      </c>
      <c r="E158" s="53">
        <v>6769</v>
      </c>
      <c r="F158" s="53">
        <v>6769</v>
      </c>
      <c r="H158" s="54" t="str">
        <f t="shared" ref="H158:H221" si="21">LEFT(B158,2)</f>
        <v>16</v>
      </c>
      <c r="I158" s="54" t="str">
        <f t="shared" ref="I158:I221" si="22">LEFT(C158,2)</f>
        <v>01</v>
      </c>
      <c r="J158" s="54" t="str">
        <f t="shared" ref="J158:J221" si="23">LEFT(D158,2)</f>
        <v>06</v>
      </c>
      <c r="K158" s="55" t="str">
        <f t="shared" ref="K158:K221" si="24">MID(B158,4,50)</f>
        <v xml:space="preserve"> 재료</v>
      </c>
      <c r="L158" s="55" t="str">
        <f t="shared" ref="L158:L221" si="25">MID(C158,4,50)</f>
        <v xml:space="preserve"> 금속재료</v>
      </c>
      <c r="M158" s="55" t="str">
        <f t="shared" ref="M158:M221" si="26">MID(D158,4,50)</f>
        <v xml:space="preserve"> 비철금속재료제조</v>
      </c>
      <c r="O158" s="656"/>
      <c r="R158" s="648"/>
      <c r="S158" s="648"/>
    </row>
    <row r="159" spans="1:19" ht="17.25" customHeight="1" x14ac:dyDescent="0.25">
      <c r="A159" s="50" t="str">
        <f t="shared" si="20"/>
        <v>160201</v>
      </c>
      <c r="B159" s="650" t="s">
        <v>584</v>
      </c>
      <c r="C159" s="651" t="s">
        <v>592</v>
      </c>
      <c r="D159" s="651" t="s">
        <v>593</v>
      </c>
      <c r="E159" s="53">
        <v>6682</v>
      </c>
      <c r="F159" s="53">
        <v>6682</v>
      </c>
      <c r="H159" s="54" t="str">
        <f t="shared" si="21"/>
        <v>16</v>
      </c>
      <c r="I159" s="54" t="str">
        <f t="shared" si="22"/>
        <v>02</v>
      </c>
      <c r="J159" s="54" t="str">
        <f t="shared" si="23"/>
        <v>01</v>
      </c>
      <c r="K159" s="55" t="str">
        <f t="shared" si="24"/>
        <v xml:space="preserve"> 재료</v>
      </c>
      <c r="L159" s="55" t="str">
        <f t="shared" si="25"/>
        <v xml:space="preserve"> 요업재료</v>
      </c>
      <c r="M159" s="55" t="str">
        <f t="shared" si="26"/>
        <v xml:space="preserve"> 파인세라믹제조</v>
      </c>
      <c r="O159" s="656"/>
      <c r="R159" s="648"/>
      <c r="S159" s="648"/>
    </row>
    <row r="160" spans="1:19" ht="17.25" customHeight="1" x14ac:dyDescent="0.25">
      <c r="A160" s="50" t="str">
        <f t="shared" si="20"/>
        <v>160202</v>
      </c>
      <c r="B160" s="650" t="s">
        <v>584</v>
      </c>
      <c r="C160" s="651" t="s">
        <v>592</v>
      </c>
      <c r="D160" s="651" t="s">
        <v>594</v>
      </c>
      <c r="E160" s="53">
        <v>6682</v>
      </c>
      <c r="F160" s="53">
        <v>6682</v>
      </c>
      <c r="H160" s="54" t="str">
        <f t="shared" si="21"/>
        <v>16</v>
      </c>
      <c r="I160" s="54" t="str">
        <f t="shared" si="22"/>
        <v>02</v>
      </c>
      <c r="J160" s="54" t="str">
        <f t="shared" si="23"/>
        <v>02</v>
      </c>
      <c r="K160" s="55" t="str">
        <f t="shared" si="24"/>
        <v xml:space="preserve"> 재료</v>
      </c>
      <c r="L160" s="55" t="str">
        <f t="shared" si="25"/>
        <v xml:space="preserve"> 요업재료</v>
      </c>
      <c r="M160" s="55" t="str">
        <f t="shared" si="26"/>
        <v xml:space="preserve"> 전통세라믹제조</v>
      </c>
      <c r="O160" s="656"/>
      <c r="R160" s="648"/>
      <c r="S160" s="648"/>
    </row>
    <row r="161" spans="1:19" ht="17.25" customHeight="1" x14ac:dyDescent="0.25">
      <c r="A161" s="50" t="str">
        <f t="shared" si="20"/>
        <v>170101</v>
      </c>
      <c r="B161" s="650" t="s">
        <v>595</v>
      </c>
      <c r="C161" s="651" t="s">
        <v>596</v>
      </c>
      <c r="D161" s="651" t="s">
        <v>597</v>
      </c>
      <c r="E161" s="53">
        <v>6265</v>
      </c>
      <c r="F161" s="53">
        <v>6265</v>
      </c>
      <c r="H161" s="54" t="str">
        <f t="shared" si="21"/>
        <v>17</v>
      </c>
      <c r="I161" s="54" t="str">
        <f t="shared" si="22"/>
        <v>01</v>
      </c>
      <c r="J161" s="54" t="str">
        <f t="shared" si="23"/>
        <v>01</v>
      </c>
      <c r="K161" s="55" t="str">
        <f t="shared" si="24"/>
        <v xml:space="preserve"> 화학</v>
      </c>
      <c r="L161" s="55" t="str">
        <f t="shared" si="25"/>
        <v xml:space="preserve"> 화학물질･화학공정관리</v>
      </c>
      <c r="M161" s="55" t="str">
        <f t="shared" si="26"/>
        <v xml:space="preserve"> 화학물질관리</v>
      </c>
      <c r="O161" s="656"/>
      <c r="R161" s="648"/>
      <c r="S161" s="648"/>
    </row>
    <row r="162" spans="1:19" ht="17.25" customHeight="1" x14ac:dyDescent="0.25">
      <c r="A162" s="50" t="str">
        <f t="shared" si="20"/>
        <v>170102</v>
      </c>
      <c r="B162" s="650" t="s">
        <v>595</v>
      </c>
      <c r="C162" s="651" t="s">
        <v>596</v>
      </c>
      <c r="D162" s="651" t="s">
        <v>598</v>
      </c>
      <c r="E162" s="53">
        <v>5999</v>
      </c>
      <c r="F162" s="53">
        <v>5999</v>
      </c>
      <c r="H162" s="54" t="str">
        <f t="shared" si="21"/>
        <v>17</v>
      </c>
      <c r="I162" s="54" t="str">
        <f t="shared" si="22"/>
        <v>01</v>
      </c>
      <c r="J162" s="54" t="str">
        <f t="shared" si="23"/>
        <v>02</v>
      </c>
      <c r="K162" s="55" t="str">
        <f t="shared" si="24"/>
        <v xml:space="preserve"> 화학</v>
      </c>
      <c r="L162" s="55" t="str">
        <f t="shared" si="25"/>
        <v xml:space="preserve"> 화학물질･화학공정관리</v>
      </c>
      <c r="M162" s="55" t="str">
        <f t="shared" si="26"/>
        <v xml:space="preserve"> 화학공정관리</v>
      </c>
      <c r="O162" s="656"/>
      <c r="R162" s="648"/>
      <c r="S162" s="648"/>
    </row>
    <row r="163" spans="1:19" ht="17.25" customHeight="1" x14ac:dyDescent="0.25">
      <c r="A163" s="50" t="str">
        <f t="shared" si="20"/>
        <v>170103</v>
      </c>
      <c r="B163" s="650" t="s">
        <v>595</v>
      </c>
      <c r="C163" s="651" t="s">
        <v>596</v>
      </c>
      <c r="D163" s="651" t="s">
        <v>599</v>
      </c>
      <c r="E163" s="53">
        <v>6233</v>
      </c>
      <c r="F163" s="53">
        <v>6233</v>
      </c>
      <c r="H163" s="54" t="str">
        <f t="shared" si="21"/>
        <v>17</v>
      </c>
      <c r="I163" s="54" t="str">
        <f t="shared" si="22"/>
        <v>01</v>
      </c>
      <c r="J163" s="54" t="str">
        <f t="shared" si="23"/>
        <v>03</v>
      </c>
      <c r="K163" s="55" t="str">
        <f t="shared" si="24"/>
        <v xml:space="preserve"> 화학</v>
      </c>
      <c r="L163" s="55" t="str">
        <f t="shared" si="25"/>
        <v xml:space="preserve"> 화학물질･화학공정관리</v>
      </c>
      <c r="M163" s="55" t="str">
        <f t="shared" si="26"/>
        <v xml:space="preserve"> 화학제품연구개발</v>
      </c>
      <c r="O163" s="656"/>
      <c r="R163" s="648"/>
      <c r="S163" s="648"/>
    </row>
    <row r="164" spans="1:19" ht="17.25" customHeight="1" x14ac:dyDescent="0.25">
      <c r="A164" s="50" t="str">
        <f t="shared" si="20"/>
        <v>170201</v>
      </c>
      <c r="B164" s="650" t="s">
        <v>595</v>
      </c>
      <c r="C164" s="651" t="s">
        <v>600</v>
      </c>
      <c r="D164" s="651" t="s">
        <v>601</v>
      </c>
      <c r="E164" s="53">
        <v>7000</v>
      </c>
      <c r="F164" s="53">
        <v>7000</v>
      </c>
      <c r="H164" s="54" t="str">
        <f t="shared" si="21"/>
        <v>17</v>
      </c>
      <c r="I164" s="54" t="str">
        <f t="shared" si="22"/>
        <v>02</v>
      </c>
      <c r="J164" s="54" t="str">
        <f t="shared" si="23"/>
        <v>01</v>
      </c>
      <c r="K164" s="55" t="str">
        <f t="shared" si="24"/>
        <v xml:space="preserve"> 화학</v>
      </c>
      <c r="L164" s="55" t="str">
        <f t="shared" si="25"/>
        <v xml:space="preserve"> 석유･기초화학물제조</v>
      </c>
      <c r="M164" s="55" t="str">
        <f t="shared" si="26"/>
        <v xml:space="preserve"> 석유･천연가스제조</v>
      </c>
      <c r="O164" s="656"/>
      <c r="R164" s="648"/>
      <c r="S164" s="648"/>
    </row>
    <row r="165" spans="1:19" ht="17.25" customHeight="1" x14ac:dyDescent="0.25">
      <c r="A165" s="50" t="str">
        <f t="shared" si="20"/>
        <v>170202</v>
      </c>
      <c r="B165" s="650" t="s">
        <v>595</v>
      </c>
      <c r="C165" s="651" t="s">
        <v>600</v>
      </c>
      <c r="D165" s="651" t="s">
        <v>602</v>
      </c>
      <c r="E165" s="53">
        <v>6200</v>
      </c>
      <c r="F165" s="53">
        <v>6200</v>
      </c>
      <c r="H165" s="54" t="str">
        <f t="shared" si="21"/>
        <v>17</v>
      </c>
      <c r="I165" s="54" t="str">
        <f t="shared" si="22"/>
        <v>02</v>
      </c>
      <c r="J165" s="54" t="str">
        <f t="shared" si="23"/>
        <v>02</v>
      </c>
      <c r="K165" s="55" t="str">
        <f t="shared" si="24"/>
        <v xml:space="preserve"> 화학</v>
      </c>
      <c r="L165" s="55" t="str">
        <f t="shared" si="25"/>
        <v xml:space="preserve"> 석유･기초화학물제조</v>
      </c>
      <c r="M165" s="55" t="str">
        <f t="shared" si="26"/>
        <v xml:space="preserve"> 기초유기화학물제조</v>
      </c>
      <c r="O165" s="656"/>
      <c r="R165" s="648"/>
      <c r="S165" s="648"/>
    </row>
    <row r="166" spans="1:19" ht="17.25" customHeight="1" x14ac:dyDescent="0.25">
      <c r="A166" s="50" t="str">
        <f t="shared" si="20"/>
        <v>170203</v>
      </c>
      <c r="B166" s="650" t="s">
        <v>595</v>
      </c>
      <c r="C166" s="651" t="s">
        <v>600</v>
      </c>
      <c r="D166" s="651" t="s">
        <v>603</v>
      </c>
      <c r="E166" s="53">
        <v>6400</v>
      </c>
      <c r="F166" s="53">
        <v>6400</v>
      </c>
      <c r="H166" s="54" t="str">
        <f t="shared" si="21"/>
        <v>17</v>
      </c>
      <c r="I166" s="54" t="str">
        <f t="shared" si="22"/>
        <v>02</v>
      </c>
      <c r="J166" s="54" t="str">
        <f t="shared" si="23"/>
        <v>03</v>
      </c>
      <c r="K166" s="55" t="str">
        <f t="shared" si="24"/>
        <v xml:space="preserve"> 화학</v>
      </c>
      <c r="L166" s="55" t="str">
        <f t="shared" si="25"/>
        <v xml:space="preserve"> 석유･기초화학물제조</v>
      </c>
      <c r="M166" s="55" t="str">
        <f t="shared" si="26"/>
        <v xml:space="preserve"> 기초무기화학물제조</v>
      </c>
      <c r="O166" s="656"/>
      <c r="R166" s="648"/>
      <c r="S166" s="648"/>
    </row>
    <row r="167" spans="1:19" ht="17.25" customHeight="1" x14ac:dyDescent="0.25">
      <c r="A167" s="50" t="str">
        <f t="shared" si="20"/>
        <v>170301</v>
      </c>
      <c r="B167" s="650" t="s">
        <v>595</v>
      </c>
      <c r="C167" s="651" t="s">
        <v>604</v>
      </c>
      <c r="D167" s="651" t="s">
        <v>605</v>
      </c>
      <c r="E167" s="53">
        <v>6752</v>
      </c>
      <c r="F167" s="53">
        <v>6752</v>
      </c>
      <c r="H167" s="54" t="str">
        <f t="shared" si="21"/>
        <v>17</v>
      </c>
      <c r="I167" s="54" t="str">
        <f t="shared" si="22"/>
        <v>03</v>
      </c>
      <c r="J167" s="54" t="str">
        <f t="shared" si="23"/>
        <v>01</v>
      </c>
      <c r="K167" s="55" t="str">
        <f t="shared" si="24"/>
        <v xml:space="preserve"> 화학</v>
      </c>
      <c r="L167" s="55" t="str">
        <f t="shared" si="25"/>
        <v xml:space="preserve"> 정밀화학제품제조</v>
      </c>
      <c r="M167" s="55" t="str">
        <f t="shared" si="26"/>
        <v xml:space="preserve"> 생리활성화제품제조</v>
      </c>
      <c r="O167" s="656"/>
      <c r="R167" s="648"/>
      <c r="S167" s="648"/>
    </row>
    <row r="168" spans="1:19" ht="17.25" customHeight="1" x14ac:dyDescent="0.25">
      <c r="A168" s="50" t="str">
        <f t="shared" si="20"/>
        <v>170302</v>
      </c>
      <c r="B168" s="650" t="s">
        <v>595</v>
      </c>
      <c r="C168" s="651" t="s">
        <v>604</v>
      </c>
      <c r="D168" s="651" t="s">
        <v>606</v>
      </c>
      <c r="E168" s="53">
        <v>7000</v>
      </c>
      <c r="F168" s="53">
        <v>7000</v>
      </c>
      <c r="H168" s="54" t="str">
        <f t="shared" si="21"/>
        <v>17</v>
      </c>
      <c r="I168" s="54" t="str">
        <f t="shared" si="22"/>
        <v>03</v>
      </c>
      <c r="J168" s="54" t="str">
        <f t="shared" si="23"/>
        <v>02</v>
      </c>
      <c r="K168" s="55" t="str">
        <f t="shared" si="24"/>
        <v xml:space="preserve"> 화학</v>
      </c>
      <c r="L168" s="55" t="str">
        <f t="shared" si="25"/>
        <v xml:space="preserve"> 정밀화학제품제조</v>
      </c>
      <c r="M168" s="55" t="str">
        <f t="shared" si="26"/>
        <v xml:space="preserve"> 기능성정밀화학제품제조</v>
      </c>
      <c r="O168" s="656"/>
      <c r="R168" s="648"/>
      <c r="S168" s="648"/>
    </row>
    <row r="169" spans="1:19" ht="17.25" customHeight="1" x14ac:dyDescent="0.25">
      <c r="A169" s="50" t="str">
        <f t="shared" si="20"/>
        <v>170303</v>
      </c>
      <c r="B169" s="650" t="s">
        <v>595</v>
      </c>
      <c r="C169" s="651" t="s">
        <v>604</v>
      </c>
      <c r="D169" s="651" t="s">
        <v>607</v>
      </c>
      <c r="E169" s="53">
        <v>7000</v>
      </c>
      <c r="F169" s="53">
        <v>7000</v>
      </c>
      <c r="H169" s="54" t="str">
        <f t="shared" si="21"/>
        <v>17</v>
      </c>
      <c r="I169" s="54" t="str">
        <f t="shared" si="22"/>
        <v>03</v>
      </c>
      <c r="J169" s="54" t="str">
        <f t="shared" si="23"/>
        <v>03</v>
      </c>
      <c r="K169" s="55" t="str">
        <f t="shared" si="24"/>
        <v xml:space="preserve"> 화학</v>
      </c>
      <c r="L169" s="55" t="str">
        <f t="shared" si="25"/>
        <v xml:space="preserve"> 정밀화학제품제조</v>
      </c>
      <c r="M169" s="55" t="str">
        <f t="shared" si="26"/>
        <v xml:space="preserve"> 바이오의약품제조</v>
      </c>
      <c r="O169" s="656"/>
      <c r="R169" s="648"/>
      <c r="S169" s="648"/>
    </row>
    <row r="170" spans="1:19" ht="17.25" customHeight="1" x14ac:dyDescent="0.25">
      <c r="A170" s="50" t="str">
        <f t="shared" si="20"/>
        <v>170304</v>
      </c>
      <c r="B170" s="650" t="s">
        <v>595</v>
      </c>
      <c r="C170" s="651" t="s">
        <v>604</v>
      </c>
      <c r="D170" s="651" t="s">
        <v>608</v>
      </c>
      <c r="E170" s="53">
        <v>7000</v>
      </c>
      <c r="F170" s="53">
        <v>7000</v>
      </c>
      <c r="H170" s="54" t="str">
        <f t="shared" si="21"/>
        <v>17</v>
      </c>
      <c r="I170" s="54" t="str">
        <f t="shared" si="22"/>
        <v>03</v>
      </c>
      <c r="J170" s="54" t="str">
        <f t="shared" si="23"/>
        <v>04</v>
      </c>
      <c r="K170" s="55" t="str">
        <f t="shared" si="24"/>
        <v xml:space="preserve"> 화학</v>
      </c>
      <c r="L170" s="55" t="str">
        <f t="shared" si="25"/>
        <v xml:space="preserve"> 정밀화학제품제조</v>
      </c>
      <c r="M170" s="55" t="str">
        <f t="shared" si="26"/>
        <v xml:space="preserve"> 바이오화학제품제조</v>
      </c>
      <c r="O170" s="656"/>
      <c r="R170" s="648"/>
      <c r="S170" s="648"/>
    </row>
    <row r="171" spans="1:19" ht="17.25" customHeight="1" x14ac:dyDescent="0.25">
      <c r="A171" s="50" t="str">
        <f t="shared" si="20"/>
        <v>170401</v>
      </c>
      <c r="B171" s="650" t="s">
        <v>595</v>
      </c>
      <c r="C171" s="651" t="s">
        <v>609</v>
      </c>
      <c r="D171" s="651" t="s">
        <v>610</v>
      </c>
      <c r="E171" s="53">
        <v>7000</v>
      </c>
      <c r="F171" s="53">
        <v>7000</v>
      </c>
      <c r="H171" s="54" t="str">
        <f t="shared" si="21"/>
        <v>17</v>
      </c>
      <c r="I171" s="54" t="str">
        <f t="shared" si="22"/>
        <v>04</v>
      </c>
      <c r="J171" s="54" t="str">
        <f t="shared" si="23"/>
        <v>01</v>
      </c>
      <c r="K171" s="55" t="str">
        <f t="shared" si="24"/>
        <v xml:space="preserve"> 화학</v>
      </c>
      <c r="L171" s="55" t="str">
        <f t="shared" si="25"/>
        <v xml:space="preserve"> 플라스틱․고무제품제조</v>
      </c>
      <c r="M171" s="55" t="str">
        <f t="shared" si="26"/>
        <v xml:space="preserve"> 플라스틱제품제조</v>
      </c>
      <c r="O171" s="656"/>
      <c r="R171" s="648"/>
      <c r="S171" s="648"/>
    </row>
    <row r="172" spans="1:19" ht="17.25" customHeight="1" x14ac:dyDescent="0.25">
      <c r="A172" s="50" t="str">
        <f t="shared" si="20"/>
        <v>170402</v>
      </c>
      <c r="B172" s="650" t="s">
        <v>595</v>
      </c>
      <c r="C172" s="651" t="s">
        <v>609</v>
      </c>
      <c r="D172" s="651" t="s">
        <v>611</v>
      </c>
      <c r="E172" s="53">
        <v>7000</v>
      </c>
      <c r="F172" s="53">
        <v>7000</v>
      </c>
      <c r="H172" s="54" t="str">
        <f t="shared" si="21"/>
        <v>17</v>
      </c>
      <c r="I172" s="54" t="str">
        <f t="shared" si="22"/>
        <v>04</v>
      </c>
      <c r="J172" s="54" t="str">
        <f t="shared" si="23"/>
        <v>02</v>
      </c>
      <c r="K172" s="55" t="str">
        <f t="shared" si="24"/>
        <v xml:space="preserve"> 화학</v>
      </c>
      <c r="L172" s="55" t="str">
        <f t="shared" si="25"/>
        <v xml:space="preserve"> 플라스틱․고무제품제조</v>
      </c>
      <c r="M172" s="55" t="str">
        <f t="shared" si="26"/>
        <v xml:space="preserve"> 고무제품제조</v>
      </c>
      <c r="O172" s="656"/>
      <c r="R172" s="648"/>
      <c r="S172" s="648"/>
    </row>
    <row r="173" spans="1:19" ht="17.25" customHeight="1" x14ac:dyDescent="0.25">
      <c r="A173" s="50" t="str">
        <f t="shared" si="20"/>
        <v>180101</v>
      </c>
      <c r="B173" s="650" t="s">
        <v>612</v>
      </c>
      <c r="C173" s="651" t="s">
        <v>613</v>
      </c>
      <c r="D173" s="651" t="s">
        <v>614</v>
      </c>
      <c r="E173" s="53">
        <v>6215</v>
      </c>
      <c r="F173" s="53">
        <v>6215</v>
      </c>
      <c r="H173" s="54" t="str">
        <f t="shared" si="21"/>
        <v>18</v>
      </c>
      <c r="I173" s="54" t="str">
        <f t="shared" si="22"/>
        <v>01</v>
      </c>
      <c r="J173" s="54" t="str">
        <f t="shared" si="23"/>
        <v>01</v>
      </c>
      <c r="K173" s="55" t="str">
        <f t="shared" si="24"/>
        <v xml:space="preserve"> 섬유･의복</v>
      </c>
      <c r="L173" s="55" t="str">
        <f t="shared" si="25"/>
        <v xml:space="preserve"> 섬유제조</v>
      </c>
      <c r="M173" s="55" t="str">
        <f t="shared" si="26"/>
        <v xml:space="preserve"> 섬유생산</v>
      </c>
      <c r="O173" s="656"/>
      <c r="R173" s="648"/>
      <c r="S173" s="648"/>
    </row>
    <row r="174" spans="1:19" ht="17.25" customHeight="1" x14ac:dyDescent="0.25">
      <c r="A174" s="50" t="str">
        <f t="shared" si="20"/>
        <v>180102</v>
      </c>
      <c r="B174" s="650" t="s">
        <v>612</v>
      </c>
      <c r="C174" s="651" t="s">
        <v>613</v>
      </c>
      <c r="D174" s="651" t="s">
        <v>615</v>
      </c>
      <c r="E174" s="53">
        <v>6221</v>
      </c>
      <c r="F174" s="53">
        <v>6221</v>
      </c>
      <c r="H174" s="54" t="str">
        <f t="shared" si="21"/>
        <v>18</v>
      </c>
      <c r="I174" s="54" t="str">
        <f t="shared" si="22"/>
        <v>01</v>
      </c>
      <c r="J174" s="54" t="str">
        <f t="shared" si="23"/>
        <v>02</v>
      </c>
      <c r="K174" s="55" t="str">
        <f t="shared" si="24"/>
        <v xml:space="preserve"> 섬유･의복</v>
      </c>
      <c r="L174" s="55" t="str">
        <f t="shared" si="25"/>
        <v xml:space="preserve"> 섬유제조</v>
      </c>
      <c r="M174" s="55" t="str">
        <f t="shared" si="26"/>
        <v xml:space="preserve"> 섬유가공</v>
      </c>
      <c r="O174" s="656"/>
      <c r="R174" s="648"/>
      <c r="S174" s="648"/>
    </row>
    <row r="175" spans="1:19" ht="17.25" customHeight="1" x14ac:dyDescent="0.25">
      <c r="A175" s="50" t="str">
        <f t="shared" si="20"/>
        <v>180103</v>
      </c>
      <c r="B175" s="650" t="s">
        <v>612</v>
      </c>
      <c r="C175" s="651" t="s">
        <v>613</v>
      </c>
      <c r="D175" s="651" t="s">
        <v>616</v>
      </c>
      <c r="E175" s="53">
        <v>6215</v>
      </c>
      <c r="F175" s="53">
        <v>6215</v>
      </c>
      <c r="H175" s="54" t="str">
        <f t="shared" si="21"/>
        <v>18</v>
      </c>
      <c r="I175" s="54" t="str">
        <f t="shared" si="22"/>
        <v>01</v>
      </c>
      <c r="J175" s="54" t="str">
        <f t="shared" si="23"/>
        <v>03</v>
      </c>
      <c r="K175" s="55" t="str">
        <f t="shared" si="24"/>
        <v xml:space="preserve"> 섬유･의복</v>
      </c>
      <c r="L175" s="55" t="str">
        <f t="shared" si="25"/>
        <v xml:space="preserve"> 섬유제조</v>
      </c>
      <c r="M175" s="55" t="str">
        <f t="shared" si="26"/>
        <v xml:space="preserve"> 섬유생산관리</v>
      </c>
      <c r="O175" s="656"/>
      <c r="R175" s="648"/>
      <c r="S175" s="648"/>
    </row>
    <row r="176" spans="1:19" ht="17.25" customHeight="1" x14ac:dyDescent="0.25">
      <c r="A176" s="50" t="str">
        <f t="shared" si="20"/>
        <v>180201</v>
      </c>
      <c r="B176" s="650" t="s">
        <v>612</v>
      </c>
      <c r="C176" s="651" t="s">
        <v>617</v>
      </c>
      <c r="D176" s="651" t="s">
        <v>618</v>
      </c>
      <c r="E176" s="53">
        <v>6428</v>
      </c>
      <c r="F176" s="53">
        <v>6428</v>
      </c>
      <c r="H176" s="54" t="str">
        <f t="shared" si="21"/>
        <v>18</v>
      </c>
      <c r="I176" s="54" t="str">
        <f t="shared" si="22"/>
        <v>02</v>
      </c>
      <c r="J176" s="54" t="str">
        <f t="shared" si="23"/>
        <v>01</v>
      </c>
      <c r="K176" s="55" t="str">
        <f t="shared" si="24"/>
        <v xml:space="preserve"> 섬유･의복</v>
      </c>
      <c r="L176" s="55" t="str">
        <f t="shared" si="25"/>
        <v xml:space="preserve"> 패션</v>
      </c>
      <c r="M176" s="55" t="str">
        <f t="shared" si="26"/>
        <v xml:space="preserve"> 패션제품기획</v>
      </c>
      <c r="O176" s="656"/>
      <c r="R176" s="648"/>
      <c r="S176" s="648"/>
    </row>
    <row r="177" spans="1:19" ht="17.25" customHeight="1" x14ac:dyDescent="0.25">
      <c r="A177" s="50" t="str">
        <f t="shared" si="20"/>
        <v>180202</v>
      </c>
      <c r="B177" s="650" t="s">
        <v>612</v>
      </c>
      <c r="C177" s="651" t="s">
        <v>617</v>
      </c>
      <c r="D177" s="651" t="s">
        <v>619</v>
      </c>
      <c r="E177" s="53">
        <v>6048</v>
      </c>
      <c r="F177" s="53">
        <v>6048</v>
      </c>
      <c r="H177" s="54" t="str">
        <f t="shared" si="21"/>
        <v>18</v>
      </c>
      <c r="I177" s="54" t="str">
        <f t="shared" si="22"/>
        <v>02</v>
      </c>
      <c r="J177" s="54" t="str">
        <f t="shared" si="23"/>
        <v>02</v>
      </c>
      <c r="K177" s="55" t="str">
        <f t="shared" si="24"/>
        <v xml:space="preserve"> 섬유･의복</v>
      </c>
      <c r="L177" s="55" t="str">
        <f t="shared" si="25"/>
        <v xml:space="preserve"> 패션</v>
      </c>
      <c r="M177" s="55" t="str">
        <f t="shared" si="26"/>
        <v xml:space="preserve"> 패션제품생산</v>
      </c>
      <c r="O177" s="656"/>
      <c r="R177" s="648"/>
      <c r="S177" s="648"/>
    </row>
    <row r="178" spans="1:19" ht="17.25" customHeight="1" x14ac:dyDescent="0.25">
      <c r="A178" s="50" t="str">
        <f t="shared" si="20"/>
        <v>180203</v>
      </c>
      <c r="B178" s="650" t="s">
        <v>612</v>
      </c>
      <c r="C178" s="651" t="s">
        <v>617</v>
      </c>
      <c r="D178" s="651" t="s">
        <v>620</v>
      </c>
      <c r="E178" s="53">
        <v>6533</v>
      </c>
      <c r="F178" s="53">
        <v>6533</v>
      </c>
      <c r="H178" s="54" t="str">
        <f t="shared" si="21"/>
        <v>18</v>
      </c>
      <c r="I178" s="54" t="str">
        <f t="shared" si="22"/>
        <v>02</v>
      </c>
      <c r="J178" s="54" t="str">
        <f t="shared" si="23"/>
        <v>03</v>
      </c>
      <c r="K178" s="55" t="str">
        <f t="shared" si="24"/>
        <v xml:space="preserve"> 섬유･의복</v>
      </c>
      <c r="L178" s="55" t="str">
        <f t="shared" si="25"/>
        <v xml:space="preserve"> 패션</v>
      </c>
      <c r="M178" s="55" t="str">
        <f t="shared" si="26"/>
        <v xml:space="preserve"> 패션제품유통</v>
      </c>
      <c r="O178" s="656"/>
      <c r="R178" s="648"/>
      <c r="S178" s="648"/>
    </row>
    <row r="179" spans="1:19" s="624" customFormat="1" ht="17.25" customHeight="1" x14ac:dyDescent="0.25">
      <c r="A179" s="50" t="str">
        <f t="shared" si="20"/>
        <v>180204</v>
      </c>
      <c r="B179" s="652" t="s">
        <v>612</v>
      </c>
      <c r="C179" s="653" t="s">
        <v>617</v>
      </c>
      <c r="D179" s="653" t="s">
        <v>621</v>
      </c>
      <c r="E179" s="53">
        <v>7812</v>
      </c>
      <c r="F179" s="53">
        <v>7812</v>
      </c>
      <c r="H179" s="54" t="str">
        <f t="shared" si="21"/>
        <v>18</v>
      </c>
      <c r="I179" s="54" t="str">
        <f t="shared" si="22"/>
        <v>02</v>
      </c>
      <c r="J179" s="54" t="str">
        <f t="shared" si="23"/>
        <v>04</v>
      </c>
      <c r="K179" s="55" t="str">
        <f t="shared" si="24"/>
        <v xml:space="preserve"> 섬유･의복</v>
      </c>
      <c r="L179" s="55" t="str">
        <f t="shared" si="25"/>
        <v xml:space="preserve"> 패션</v>
      </c>
      <c r="M179" s="55" t="str">
        <f t="shared" si="26"/>
        <v xml:space="preserve"> 신발개발･생산</v>
      </c>
      <c r="O179" s="656"/>
      <c r="R179" s="649"/>
      <c r="S179" s="649"/>
    </row>
    <row r="180" spans="1:19" s="624" customFormat="1" ht="17.25" customHeight="1" x14ac:dyDescent="0.25">
      <c r="A180" s="50" t="str">
        <f t="shared" si="20"/>
        <v>190101</v>
      </c>
      <c r="B180" s="652" t="s">
        <v>622</v>
      </c>
      <c r="C180" s="653" t="s">
        <v>623</v>
      </c>
      <c r="D180" s="653" t="s">
        <v>624</v>
      </c>
      <c r="E180" s="53">
        <v>8997</v>
      </c>
      <c r="F180" s="53">
        <v>8997</v>
      </c>
      <c r="H180" s="54" t="str">
        <f t="shared" si="21"/>
        <v>19</v>
      </c>
      <c r="I180" s="54" t="str">
        <f t="shared" si="22"/>
        <v>01</v>
      </c>
      <c r="J180" s="54" t="str">
        <f t="shared" si="23"/>
        <v>01</v>
      </c>
      <c r="K180" s="55" t="str">
        <f t="shared" si="24"/>
        <v xml:space="preserve"> 전기･전자</v>
      </c>
      <c r="L180" s="55" t="str">
        <f t="shared" si="25"/>
        <v xml:space="preserve"> 전기</v>
      </c>
      <c r="M180" s="55" t="str">
        <f t="shared" si="26"/>
        <v xml:space="preserve"> 발전설비설계</v>
      </c>
      <c r="O180" s="656"/>
      <c r="R180" s="649"/>
      <c r="S180" s="649"/>
    </row>
    <row r="181" spans="1:19" s="624" customFormat="1" ht="17.25" customHeight="1" x14ac:dyDescent="0.25">
      <c r="A181" s="50" t="str">
        <f t="shared" si="20"/>
        <v>190102</v>
      </c>
      <c r="B181" s="652" t="s">
        <v>622</v>
      </c>
      <c r="C181" s="653" t="s">
        <v>623</v>
      </c>
      <c r="D181" s="653" t="s">
        <v>625</v>
      </c>
      <c r="E181" s="53">
        <v>6270</v>
      </c>
      <c r="F181" s="53">
        <v>6270</v>
      </c>
      <c r="H181" s="54" t="str">
        <f t="shared" si="21"/>
        <v>19</v>
      </c>
      <c r="I181" s="54" t="str">
        <f t="shared" si="22"/>
        <v>01</v>
      </c>
      <c r="J181" s="54" t="str">
        <f t="shared" si="23"/>
        <v>02</v>
      </c>
      <c r="K181" s="55" t="str">
        <f t="shared" si="24"/>
        <v xml:space="preserve"> 전기･전자</v>
      </c>
      <c r="L181" s="55" t="str">
        <f t="shared" si="25"/>
        <v xml:space="preserve"> 전기</v>
      </c>
      <c r="M181" s="55" t="str">
        <f t="shared" si="26"/>
        <v xml:space="preserve"> 발전설비운영</v>
      </c>
      <c r="O181" s="656"/>
      <c r="R181" s="649"/>
      <c r="S181" s="649"/>
    </row>
    <row r="182" spans="1:19" ht="17.25" customHeight="1" x14ac:dyDescent="0.25">
      <c r="A182" s="50" t="str">
        <f t="shared" si="20"/>
        <v>190103</v>
      </c>
      <c r="B182" s="650" t="s">
        <v>622</v>
      </c>
      <c r="C182" s="651" t="s">
        <v>623</v>
      </c>
      <c r="D182" s="651" t="s">
        <v>626</v>
      </c>
      <c r="E182" s="53">
        <v>8966</v>
      </c>
      <c r="F182" s="53">
        <v>8966</v>
      </c>
      <c r="H182" s="54" t="str">
        <f t="shared" si="21"/>
        <v>19</v>
      </c>
      <c r="I182" s="54" t="str">
        <f t="shared" si="22"/>
        <v>01</v>
      </c>
      <c r="J182" s="54" t="str">
        <f t="shared" si="23"/>
        <v>03</v>
      </c>
      <c r="K182" s="55" t="str">
        <f t="shared" si="24"/>
        <v xml:space="preserve"> 전기･전자</v>
      </c>
      <c r="L182" s="55" t="str">
        <f t="shared" si="25"/>
        <v xml:space="preserve"> 전기</v>
      </c>
      <c r="M182" s="55" t="str">
        <f t="shared" si="26"/>
        <v xml:space="preserve"> 송배전설비</v>
      </c>
      <c r="O182" s="656"/>
      <c r="R182" s="648"/>
      <c r="S182" s="648"/>
    </row>
    <row r="183" spans="1:19" ht="17.25" customHeight="1" x14ac:dyDescent="0.25">
      <c r="A183" s="50" t="str">
        <f t="shared" si="20"/>
        <v>190104</v>
      </c>
      <c r="B183" s="650" t="s">
        <v>622</v>
      </c>
      <c r="C183" s="651" t="s">
        <v>623</v>
      </c>
      <c r="D183" s="651" t="s">
        <v>627</v>
      </c>
      <c r="E183" s="53">
        <v>6192</v>
      </c>
      <c r="F183" s="53">
        <v>6192</v>
      </c>
      <c r="H183" s="54" t="str">
        <f t="shared" si="21"/>
        <v>19</v>
      </c>
      <c r="I183" s="54" t="str">
        <f t="shared" si="22"/>
        <v>01</v>
      </c>
      <c r="J183" s="54" t="str">
        <f t="shared" si="23"/>
        <v>04</v>
      </c>
      <c r="K183" s="55" t="str">
        <f t="shared" si="24"/>
        <v xml:space="preserve"> 전기･전자</v>
      </c>
      <c r="L183" s="55" t="str">
        <f t="shared" si="25"/>
        <v xml:space="preserve"> 전기</v>
      </c>
      <c r="M183" s="55" t="str">
        <f t="shared" si="26"/>
        <v xml:space="preserve"> 지능형전력망설비</v>
      </c>
      <c r="O183" s="656"/>
      <c r="R183" s="648"/>
      <c r="S183" s="648"/>
    </row>
    <row r="184" spans="1:19" ht="17.25" customHeight="1" x14ac:dyDescent="0.25">
      <c r="A184" s="50" t="str">
        <f t="shared" si="20"/>
        <v>190105</v>
      </c>
      <c r="B184" s="650" t="s">
        <v>622</v>
      </c>
      <c r="C184" s="651" t="s">
        <v>623</v>
      </c>
      <c r="D184" s="651" t="s">
        <v>628</v>
      </c>
      <c r="E184" s="53">
        <v>6141</v>
      </c>
      <c r="F184" s="53">
        <v>6141</v>
      </c>
      <c r="H184" s="54" t="str">
        <f t="shared" si="21"/>
        <v>19</v>
      </c>
      <c r="I184" s="54" t="str">
        <f t="shared" si="22"/>
        <v>01</v>
      </c>
      <c r="J184" s="54" t="str">
        <f t="shared" si="23"/>
        <v>05</v>
      </c>
      <c r="K184" s="55" t="str">
        <f t="shared" si="24"/>
        <v xml:space="preserve"> 전기･전자</v>
      </c>
      <c r="L184" s="55" t="str">
        <f t="shared" si="25"/>
        <v xml:space="preserve"> 전기</v>
      </c>
      <c r="M184" s="55" t="str">
        <f t="shared" si="26"/>
        <v xml:space="preserve"> 전기기기제작</v>
      </c>
      <c r="O184" s="656"/>
      <c r="R184" s="648"/>
      <c r="S184" s="648"/>
    </row>
    <row r="185" spans="1:19" ht="17.25" customHeight="1" x14ac:dyDescent="0.25">
      <c r="A185" s="50" t="str">
        <f t="shared" si="20"/>
        <v>190106</v>
      </c>
      <c r="B185" s="650" t="s">
        <v>622</v>
      </c>
      <c r="C185" s="651" t="s">
        <v>623</v>
      </c>
      <c r="D185" s="651" t="s">
        <v>629</v>
      </c>
      <c r="E185" s="53">
        <v>6205</v>
      </c>
      <c r="F185" s="53">
        <v>6205</v>
      </c>
      <c r="H185" s="54" t="str">
        <f t="shared" si="21"/>
        <v>19</v>
      </c>
      <c r="I185" s="54" t="str">
        <f t="shared" si="22"/>
        <v>01</v>
      </c>
      <c r="J185" s="54" t="str">
        <f t="shared" si="23"/>
        <v>06</v>
      </c>
      <c r="K185" s="55" t="str">
        <f t="shared" si="24"/>
        <v xml:space="preserve"> 전기･전자</v>
      </c>
      <c r="L185" s="55" t="str">
        <f t="shared" si="25"/>
        <v xml:space="preserve"> 전기</v>
      </c>
      <c r="M185" s="55" t="str">
        <f t="shared" si="26"/>
        <v xml:space="preserve"> 전기설비설계･감리</v>
      </c>
      <c r="O185" s="656"/>
      <c r="R185" s="648"/>
      <c r="S185" s="648"/>
    </row>
    <row r="186" spans="1:19" ht="17.25" customHeight="1" x14ac:dyDescent="0.25">
      <c r="A186" s="50" t="str">
        <f t="shared" si="20"/>
        <v>190107</v>
      </c>
      <c r="B186" s="650" t="s">
        <v>622</v>
      </c>
      <c r="C186" s="651" t="s">
        <v>623</v>
      </c>
      <c r="D186" s="651" t="s">
        <v>630</v>
      </c>
      <c r="E186" s="53">
        <v>6547</v>
      </c>
      <c r="F186" s="53">
        <v>6547</v>
      </c>
      <c r="H186" s="54" t="str">
        <f t="shared" si="21"/>
        <v>19</v>
      </c>
      <c r="I186" s="54" t="str">
        <f t="shared" si="22"/>
        <v>01</v>
      </c>
      <c r="J186" s="54" t="str">
        <f t="shared" si="23"/>
        <v>07</v>
      </c>
      <c r="K186" s="55" t="str">
        <f t="shared" si="24"/>
        <v xml:space="preserve"> 전기･전자</v>
      </c>
      <c r="L186" s="55" t="str">
        <f t="shared" si="25"/>
        <v xml:space="preserve"> 전기</v>
      </c>
      <c r="M186" s="55" t="str">
        <f t="shared" si="26"/>
        <v xml:space="preserve"> 전기공사</v>
      </c>
      <c r="O186" s="656"/>
      <c r="R186" s="648"/>
      <c r="S186" s="648"/>
    </row>
    <row r="187" spans="1:19" ht="17.25" customHeight="1" x14ac:dyDescent="0.25">
      <c r="A187" s="50" t="str">
        <f t="shared" si="20"/>
        <v>190108</v>
      </c>
      <c r="B187" s="650" t="s">
        <v>622</v>
      </c>
      <c r="C187" s="651" t="s">
        <v>623</v>
      </c>
      <c r="D187" s="651" t="s">
        <v>631</v>
      </c>
      <c r="E187" s="53">
        <v>6351</v>
      </c>
      <c r="F187" s="53">
        <v>6351</v>
      </c>
      <c r="H187" s="54" t="str">
        <f t="shared" si="21"/>
        <v>19</v>
      </c>
      <c r="I187" s="54" t="str">
        <f t="shared" si="22"/>
        <v>01</v>
      </c>
      <c r="J187" s="54" t="str">
        <f t="shared" si="23"/>
        <v>08</v>
      </c>
      <c r="K187" s="55" t="str">
        <f t="shared" si="24"/>
        <v xml:space="preserve"> 전기･전자</v>
      </c>
      <c r="L187" s="55" t="str">
        <f t="shared" si="25"/>
        <v xml:space="preserve"> 전기</v>
      </c>
      <c r="M187" s="55" t="str">
        <f t="shared" si="26"/>
        <v xml:space="preserve"> 전기자동제어</v>
      </c>
      <c r="O187" s="656"/>
      <c r="R187" s="648"/>
      <c r="S187" s="648"/>
    </row>
    <row r="188" spans="1:19" ht="17.25" customHeight="1" x14ac:dyDescent="0.25">
      <c r="A188" s="50" t="str">
        <f t="shared" si="20"/>
        <v>190109</v>
      </c>
      <c r="B188" s="650" t="s">
        <v>622</v>
      </c>
      <c r="C188" s="651" t="s">
        <v>623</v>
      </c>
      <c r="D188" s="651" t="s">
        <v>632</v>
      </c>
      <c r="E188" s="53">
        <v>6631</v>
      </c>
      <c r="F188" s="53">
        <v>6631</v>
      </c>
      <c r="H188" s="54" t="str">
        <f t="shared" si="21"/>
        <v>19</v>
      </c>
      <c r="I188" s="54" t="str">
        <f t="shared" si="22"/>
        <v>01</v>
      </c>
      <c r="J188" s="54" t="str">
        <f t="shared" si="23"/>
        <v>09</v>
      </c>
      <c r="K188" s="55" t="str">
        <f t="shared" si="24"/>
        <v xml:space="preserve"> 전기･전자</v>
      </c>
      <c r="L188" s="55" t="str">
        <f t="shared" si="25"/>
        <v xml:space="preserve"> 전기</v>
      </c>
      <c r="M188" s="55" t="str">
        <f t="shared" si="26"/>
        <v xml:space="preserve"> 전기철도</v>
      </c>
      <c r="O188" s="656"/>
      <c r="R188" s="648"/>
      <c r="S188" s="648"/>
    </row>
    <row r="189" spans="1:19" ht="17.25" customHeight="1" x14ac:dyDescent="0.25">
      <c r="A189" s="50" t="str">
        <f t="shared" si="20"/>
        <v>190110</v>
      </c>
      <c r="B189" s="650" t="s">
        <v>622</v>
      </c>
      <c r="C189" s="651" t="s">
        <v>623</v>
      </c>
      <c r="D189" s="651" t="s">
        <v>633</v>
      </c>
      <c r="E189" s="53">
        <v>6389</v>
      </c>
      <c r="F189" s="53">
        <v>6389</v>
      </c>
      <c r="H189" s="54" t="str">
        <f t="shared" si="21"/>
        <v>19</v>
      </c>
      <c r="I189" s="54" t="str">
        <f t="shared" si="22"/>
        <v>01</v>
      </c>
      <c r="J189" s="54" t="str">
        <f t="shared" si="23"/>
        <v>10</v>
      </c>
      <c r="K189" s="55" t="str">
        <f t="shared" si="24"/>
        <v xml:space="preserve"> 전기･전자</v>
      </c>
      <c r="L189" s="55" t="str">
        <f t="shared" si="25"/>
        <v xml:space="preserve"> 전기</v>
      </c>
      <c r="M189" s="55" t="str">
        <f t="shared" si="26"/>
        <v xml:space="preserve"> 철도신호제어</v>
      </c>
      <c r="O189" s="656"/>
      <c r="R189" s="648"/>
      <c r="S189" s="648"/>
    </row>
    <row r="190" spans="1:19" ht="17.25" customHeight="1" x14ac:dyDescent="0.25">
      <c r="A190" s="50" t="str">
        <f t="shared" si="20"/>
        <v>190111</v>
      </c>
      <c r="B190" s="650" t="s">
        <v>622</v>
      </c>
      <c r="C190" s="651" t="s">
        <v>623</v>
      </c>
      <c r="D190" s="651" t="s">
        <v>634</v>
      </c>
      <c r="E190" s="53">
        <v>6655</v>
      </c>
      <c r="F190" s="53">
        <v>6655</v>
      </c>
      <c r="H190" s="54" t="str">
        <f t="shared" si="21"/>
        <v>19</v>
      </c>
      <c r="I190" s="54" t="str">
        <f t="shared" si="22"/>
        <v>01</v>
      </c>
      <c r="J190" s="54" t="str">
        <f t="shared" si="23"/>
        <v>11</v>
      </c>
      <c r="K190" s="55" t="str">
        <f t="shared" si="24"/>
        <v xml:space="preserve"> 전기･전자</v>
      </c>
      <c r="L190" s="55" t="str">
        <f t="shared" si="25"/>
        <v xml:space="preserve"> 전기</v>
      </c>
      <c r="M190" s="55" t="str">
        <f t="shared" si="26"/>
        <v xml:space="preserve"> 초임계CO₂발전</v>
      </c>
      <c r="O190" s="656"/>
      <c r="R190" s="648"/>
      <c r="S190" s="648"/>
    </row>
    <row r="191" spans="1:19" ht="17.25" customHeight="1" x14ac:dyDescent="0.25">
      <c r="A191" s="50" t="str">
        <f t="shared" si="20"/>
        <v>190112</v>
      </c>
      <c r="B191" s="650" t="s">
        <v>622</v>
      </c>
      <c r="C191" s="651" t="s">
        <v>623</v>
      </c>
      <c r="D191" s="651" t="s">
        <v>635</v>
      </c>
      <c r="E191" s="53">
        <v>6655</v>
      </c>
      <c r="F191" s="53">
        <v>6655</v>
      </c>
      <c r="H191" s="54" t="str">
        <f t="shared" si="21"/>
        <v>19</v>
      </c>
      <c r="I191" s="54" t="str">
        <f t="shared" si="22"/>
        <v>01</v>
      </c>
      <c r="J191" s="54" t="str">
        <f t="shared" si="23"/>
        <v>12</v>
      </c>
      <c r="K191" s="55" t="str">
        <f t="shared" si="24"/>
        <v xml:space="preserve"> 전기･전자</v>
      </c>
      <c r="L191" s="55" t="str">
        <f t="shared" si="25"/>
        <v xml:space="preserve"> 전기</v>
      </c>
      <c r="M191" s="55" t="str">
        <f t="shared" si="26"/>
        <v xml:space="preserve"> 전기저장장치</v>
      </c>
      <c r="O191" s="656"/>
      <c r="R191" s="648"/>
      <c r="S191" s="648"/>
    </row>
    <row r="192" spans="1:19" ht="17.25" customHeight="1" x14ac:dyDescent="0.25">
      <c r="A192" s="50" t="str">
        <f t="shared" si="20"/>
        <v>190113</v>
      </c>
      <c r="B192" s="650" t="s">
        <v>622</v>
      </c>
      <c r="C192" s="651" t="s">
        <v>623</v>
      </c>
      <c r="D192" s="651" t="s">
        <v>636</v>
      </c>
      <c r="E192" s="53">
        <v>6386</v>
      </c>
      <c r="F192" s="53">
        <v>6386</v>
      </c>
      <c r="H192" s="54" t="str">
        <f t="shared" si="21"/>
        <v>19</v>
      </c>
      <c r="I192" s="54" t="str">
        <f t="shared" si="22"/>
        <v>01</v>
      </c>
      <c r="J192" s="54" t="str">
        <f t="shared" si="23"/>
        <v>13</v>
      </c>
      <c r="K192" s="55" t="str">
        <f t="shared" si="24"/>
        <v xml:space="preserve"> 전기･전자</v>
      </c>
      <c r="L192" s="55" t="str">
        <f t="shared" si="25"/>
        <v xml:space="preserve"> 전기</v>
      </c>
      <c r="M192" s="55" t="str">
        <f t="shared" si="26"/>
        <v xml:space="preserve"> 미래형전기시스템</v>
      </c>
      <c r="O192" s="656"/>
      <c r="R192" s="648"/>
      <c r="S192" s="648"/>
    </row>
    <row r="193" spans="1:19" ht="17.25" customHeight="1" x14ac:dyDescent="0.25">
      <c r="A193" s="50" t="str">
        <f t="shared" si="20"/>
        <v>190201</v>
      </c>
      <c r="B193" s="650" t="s">
        <v>622</v>
      </c>
      <c r="C193" s="651" t="s">
        <v>637</v>
      </c>
      <c r="D193" s="651" t="s">
        <v>638</v>
      </c>
      <c r="E193" s="53">
        <v>7541</v>
      </c>
      <c r="F193" s="53">
        <v>7541</v>
      </c>
      <c r="H193" s="54" t="str">
        <f t="shared" si="21"/>
        <v>19</v>
      </c>
      <c r="I193" s="54" t="str">
        <f t="shared" si="22"/>
        <v>02</v>
      </c>
      <c r="J193" s="54" t="str">
        <f t="shared" si="23"/>
        <v>01</v>
      </c>
      <c r="K193" s="55" t="str">
        <f t="shared" si="24"/>
        <v xml:space="preserve"> 전기･전자</v>
      </c>
      <c r="L193" s="55" t="str">
        <f t="shared" si="25"/>
        <v xml:space="preserve"> 전자기기일반</v>
      </c>
      <c r="M193" s="55" t="str">
        <f t="shared" si="26"/>
        <v xml:space="preserve"> 전자제품개발기획･생산</v>
      </c>
      <c r="O193" s="656"/>
      <c r="R193" s="648"/>
      <c r="S193" s="648"/>
    </row>
    <row r="194" spans="1:19" s="624" customFormat="1" ht="17.25" customHeight="1" x14ac:dyDescent="0.25">
      <c r="A194" s="50" t="str">
        <f t="shared" si="20"/>
        <v>190202</v>
      </c>
      <c r="B194" s="652" t="s">
        <v>622</v>
      </c>
      <c r="C194" s="653" t="s">
        <v>637</v>
      </c>
      <c r="D194" s="653" t="s">
        <v>639</v>
      </c>
      <c r="E194" s="53">
        <v>6019</v>
      </c>
      <c r="F194" s="53">
        <v>6019</v>
      </c>
      <c r="H194" s="54" t="str">
        <f t="shared" si="21"/>
        <v>19</v>
      </c>
      <c r="I194" s="54" t="str">
        <f t="shared" si="22"/>
        <v>02</v>
      </c>
      <c r="J194" s="54" t="str">
        <f t="shared" si="23"/>
        <v>02</v>
      </c>
      <c r="K194" s="55" t="str">
        <f t="shared" si="24"/>
        <v xml:space="preserve"> 전기･전자</v>
      </c>
      <c r="L194" s="55" t="str">
        <f t="shared" si="25"/>
        <v xml:space="preserve"> 전자기기일반</v>
      </c>
      <c r="M194" s="55" t="str">
        <f t="shared" si="26"/>
        <v xml:space="preserve"> 전자부품기획･생산</v>
      </c>
      <c r="O194" s="656"/>
      <c r="R194" s="649"/>
      <c r="S194" s="649"/>
    </row>
    <row r="195" spans="1:19" s="624" customFormat="1" ht="17.25" customHeight="1" x14ac:dyDescent="0.25">
      <c r="A195" s="50" t="str">
        <f t="shared" si="20"/>
        <v>190203</v>
      </c>
      <c r="B195" s="652" t="s">
        <v>622</v>
      </c>
      <c r="C195" s="653" t="s">
        <v>637</v>
      </c>
      <c r="D195" s="653" t="s">
        <v>640</v>
      </c>
      <c r="E195" s="53">
        <v>7298</v>
      </c>
      <c r="F195" s="53">
        <v>7298</v>
      </c>
      <c r="H195" s="54" t="str">
        <f t="shared" si="21"/>
        <v>19</v>
      </c>
      <c r="I195" s="54" t="str">
        <f t="shared" si="22"/>
        <v>02</v>
      </c>
      <c r="J195" s="54" t="str">
        <f t="shared" si="23"/>
        <v>03</v>
      </c>
      <c r="K195" s="55" t="str">
        <f t="shared" si="24"/>
        <v xml:space="preserve"> 전기･전자</v>
      </c>
      <c r="L195" s="55" t="str">
        <f t="shared" si="25"/>
        <v xml:space="preserve"> 전자기기일반</v>
      </c>
      <c r="M195" s="55" t="str">
        <f t="shared" si="26"/>
        <v xml:space="preserve"> 전자제품고객지원</v>
      </c>
      <c r="O195" s="656"/>
      <c r="R195" s="649"/>
      <c r="S195" s="649"/>
    </row>
    <row r="196" spans="1:19" s="624" customFormat="1" ht="17.25" customHeight="1" x14ac:dyDescent="0.25">
      <c r="A196" s="50" t="str">
        <f t="shared" si="20"/>
        <v>190301</v>
      </c>
      <c r="B196" s="652" t="s">
        <v>622</v>
      </c>
      <c r="C196" s="653" t="s">
        <v>641</v>
      </c>
      <c r="D196" s="653" t="s">
        <v>642</v>
      </c>
      <c r="E196" s="53">
        <v>6022</v>
      </c>
      <c r="F196" s="53">
        <v>6022</v>
      </c>
      <c r="H196" s="54" t="str">
        <f t="shared" si="21"/>
        <v>19</v>
      </c>
      <c r="I196" s="54" t="str">
        <f t="shared" si="22"/>
        <v>03</v>
      </c>
      <c r="J196" s="54" t="str">
        <f t="shared" si="23"/>
        <v>01</v>
      </c>
      <c r="K196" s="55" t="str">
        <f t="shared" si="24"/>
        <v xml:space="preserve"> 전기･전자</v>
      </c>
      <c r="L196" s="55" t="str">
        <f t="shared" si="25"/>
        <v xml:space="preserve"> 전자기기개발</v>
      </c>
      <c r="M196" s="55" t="str">
        <f t="shared" si="26"/>
        <v xml:space="preserve"> 가전기기개발</v>
      </c>
      <c r="O196" s="656"/>
      <c r="R196" s="649"/>
      <c r="S196" s="649"/>
    </row>
    <row r="197" spans="1:19" s="624" customFormat="1" ht="17.25" customHeight="1" x14ac:dyDescent="0.25">
      <c r="A197" s="50" t="str">
        <f t="shared" si="20"/>
        <v>190302</v>
      </c>
      <c r="B197" s="652" t="s">
        <v>622</v>
      </c>
      <c r="C197" s="653" t="s">
        <v>641</v>
      </c>
      <c r="D197" s="653" t="s">
        <v>643</v>
      </c>
      <c r="E197" s="53">
        <v>5968</v>
      </c>
      <c r="F197" s="53">
        <v>5968</v>
      </c>
      <c r="H197" s="54" t="str">
        <f t="shared" si="21"/>
        <v>19</v>
      </c>
      <c r="I197" s="54" t="str">
        <f t="shared" si="22"/>
        <v>03</v>
      </c>
      <c r="J197" s="54" t="str">
        <f t="shared" si="23"/>
        <v>02</v>
      </c>
      <c r="K197" s="55" t="str">
        <f t="shared" si="24"/>
        <v xml:space="preserve"> 전기･전자</v>
      </c>
      <c r="L197" s="55" t="str">
        <f t="shared" si="25"/>
        <v xml:space="preserve"> 전자기기개발</v>
      </c>
      <c r="M197" s="55" t="str">
        <f t="shared" si="26"/>
        <v xml:space="preserve"> 산업용전자기기개발</v>
      </c>
      <c r="O197" s="656"/>
      <c r="R197" s="649"/>
      <c r="S197" s="649"/>
    </row>
    <row r="198" spans="1:19" s="624" customFormat="1" ht="17.25" customHeight="1" x14ac:dyDescent="0.25">
      <c r="A198" s="50" t="str">
        <f t="shared" ref="A198:A261" si="27">H198&amp;I198&amp;J198</f>
        <v>190303</v>
      </c>
      <c r="B198" s="652" t="s">
        <v>622</v>
      </c>
      <c r="C198" s="653" t="s">
        <v>641</v>
      </c>
      <c r="D198" s="653" t="s">
        <v>644</v>
      </c>
      <c r="E198" s="53">
        <v>5949</v>
      </c>
      <c r="F198" s="53">
        <v>5949</v>
      </c>
      <c r="H198" s="54" t="str">
        <f t="shared" si="21"/>
        <v>19</v>
      </c>
      <c r="I198" s="54" t="str">
        <f t="shared" si="22"/>
        <v>03</v>
      </c>
      <c r="J198" s="54" t="str">
        <f t="shared" si="23"/>
        <v>03</v>
      </c>
      <c r="K198" s="55" t="str">
        <f t="shared" si="24"/>
        <v xml:space="preserve"> 전기･전자</v>
      </c>
      <c r="L198" s="55" t="str">
        <f t="shared" si="25"/>
        <v xml:space="preserve"> 전자기기개발</v>
      </c>
      <c r="M198" s="55" t="str">
        <f t="shared" si="26"/>
        <v xml:space="preserve"> 정보통신기기개발</v>
      </c>
      <c r="O198" s="656"/>
      <c r="R198" s="649"/>
      <c r="S198" s="649"/>
    </row>
    <row r="199" spans="1:19" s="624" customFormat="1" ht="17.25" customHeight="1" x14ac:dyDescent="0.25">
      <c r="A199" s="50" t="str">
        <f t="shared" si="27"/>
        <v>190304</v>
      </c>
      <c r="B199" s="652" t="s">
        <v>622</v>
      </c>
      <c r="C199" s="653" t="s">
        <v>641</v>
      </c>
      <c r="D199" s="653" t="s">
        <v>645</v>
      </c>
      <c r="E199" s="53">
        <v>6240</v>
      </c>
      <c r="F199" s="53">
        <v>6240</v>
      </c>
      <c r="H199" s="54" t="str">
        <f t="shared" si="21"/>
        <v>19</v>
      </c>
      <c r="I199" s="54" t="str">
        <f t="shared" si="22"/>
        <v>03</v>
      </c>
      <c r="J199" s="54" t="str">
        <f t="shared" si="23"/>
        <v>04</v>
      </c>
      <c r="K199" s="55" t="str">
        <f t="shared" si="24"/>
        <v xml:space="preserve"> 전기･전자</v>
      </c>
      <c r="L199" s="55" t="str">
        <f t="shared" si="25"/>
        <v xml:space="preserve"> 전자기기개발</v>
      </c>
      <c r="M199" s="55" t="str">
        <f t="shared" si="26"/>
        <v xml:space="preserve"> 전자응용기기개발</v>
      </c>
      <c r="O199" s="656"/>
      <c r="R199" s="649"/>
      <c r="S199" s="649"/>
    </row>
    <row r="200" spans="1:19" s="624" customFormat="1" ht="17.25" customHeight="1" x14ac:dyDescent="0.25">
      <c r="A200" s="50" t="str">
        <f t="shared" si="27"/>
        <v>190305</v>
      </c>
      <c r="B200" s="652" t="s">
        <v>622</v>
      </c>
      <c r="C200" s="653" t="s">
        <v>641</v>
      </c>
      <c r="D200" s="653" t="s">
        <v>646</v>
      </c>
      <c r="E200" s="53">
        <v>6659</v>
      </c>
      <c r="F200" s="53">
        <v>6659</v>
      </c>
      <c r="H200" s="54" t="str">
        <f t="shared" si="21"/>
        <v>19</v>
      </c>
      <c r="I200" s="54" t="str">
        <f t="shared" si="22"/>
        <v>03</v>
      </c>
      <c r="J200" s="54" t="str">
        <f t="shared" si="23"/>
        <v>05</v>
      </c>
      <c r="K200" s="55" t="str">
        <f t="shared" si="24"/>
        <v xml:space="preserve"> 전기･전자</v>
      </c>
      <c r="L200" s="55" t="str">
        <f t="shared" si="25"/>
        <v xml:space="preserve"> 전자기기개발</v>
      </c>
      <c r="M200" s="55" t="str">
        <f t="shared" si="26"/>
        <v xml:space="preserve"> 전자부품개발</v>
      </c>
      <c r="O200" s="656"/>
      <c r="R200" s="649"/>
      <c r="S200" s="649"/>
    </row>
    <row r="201" spans="1:19" s="624" customFormat="1" ht="17.25" customHeight="1" x14ac:dyDescent="0.25">
      <c r="A201" s="50" t="str">
        <f t="shared" si="27"/>
        <v>190306</v>
      </c>
      <c r="B201" s="652" t="s">
        <v>622</v>
      </c>
      <c r="C201" s="653" t="s">
        <v>641</v>
      </c>
      <c r="D201" s="653" t="s">
        <v>647</v>
      </c>
      <c r="E201" s="53">
        <v>6089</v>
      </c>
      <c r="F201" s="53">
        <v>6089</v>
      </c>
      <c r="H201" s="54" t="str">
        <f t="shared" si="21"/>
        <v>19</v>
      </c>
      <c r="I201" s="54" t="str">
        <f t="shared" si="22"/>
        <v>03</v>
      </c>
      <c r="J201" s="54" t="str">
        <f t="shared" si="23"/>
        <v>06</v>
      </c>
      <c r="K201" s="55" t="str">
        <f t="shared" si="24"/>
        <v xml:space="preserve"> 전기･전자</v>
      </c>
      <c r="L201" s="55" t="str">
        <f t="shared" si="25"/>
        <v xml:space="preserve"> 전자기기개발</v>
      </c>
      <c r="M201" s="55" t="str">
        <f t="shared" si="26"/>
        <v xml:space="preserve"> 반도체개발</v>
      </c>
      <c r="O201" s="656"/>
      <c r="R201" s="649"/>
      <c r="S201" s="649"/>
    </row>
    <row r="202" spans="1:19" ht="17.25" customHeight="1" x14ac:dyDescent="0.25">
      <c r="A202" s="50" t="str">
        <f t="shared" si="27"/>
        <v>190307</v>
      </c>
      <c r="B202" s="650" t="s">
        <v>622</v>
      </c>
      <c r="C202" s="651" t="s">
        <v>641</v>
      </c>
      <c r="D202" s="651" t="s">
        <v>648</v>
      </c>
      <c r="E202" s="53">
        <v>6306</v>
      </c>
      <c r="F202" s="53">
        <v>6306</v>
      </c>
      <c r="H202" s="54" t="str">
        <f t="shared" si="21"/>
        <v>19</v>
      </c>
      <c r="I202" s="54" t="str">
        <f t="shared" si="22"/>
        <v>03</v>
      </c>
      <c r="J202" s="54" t="str">
        <f t="shared" si="23"/>
        <v>07</v>
      </c>
      <c r="K202" s="55" t="str">
        <f t="shared" si="24"/>
        <v xml:space="preserve"> 전기･전자</v>
      </c>
      <c r="L202" s="55" t="str">
        <f t="shared" si="25"/>
        <v xml:space="preserve"> 전자기기개발</v>
      </c>
      <c r="M202" s="55" t="str">
        <f t="shared" si="26"/>
        <v xml:space="preserve"> 디스플레이개발</v>
      </c>
      <c r="O202" s="656"/>
      <c r="R202" s="648"/>
      <c r="S202" s="648"/>
    </row>
    <row r="203" spans="1:19" ht="17.25" customHeight="1" x14ac:dyDescent="0.25">
      <c r="A203" s="50" t="str">
        <f t="shared" si="27"/>
        <v>190308</v>
      </c>
      <c r="B203" s="650" t="s">
        <v>622</v>
      </c>
      <c r="C203" s="651" t="s">
        <v>641</v>
      </c>
      <c r="D203" s="651" t="s">
        <v>649</v>
      </c>
      <c r="E203" s="53">
        <v>6294</v>
      </c>
      <c r="F203" s="53">
        <v>6294</v>
      </c>
      <c r="H203" s="54" t="str">
        <f t="shared" si="21"/>
        <v>19</v>
      </c>
      <c r="I203" s="54" t="str">
        <f t="shared" si="22"/>
        <v>03</v>
      </c>
      <c r="J203" s="54" t="str">
        <f t="shared" si="23"/>
        <v>08</v>
      </c>
      <c r="K203" s="55" t="str">
        <f t="shared" si="24"/>
        <v xml:space="preserve"> 전기･전자</v>
      </c>
      <c r="L203" s="55" t="str">
        <f t="shared" si="25"/>
        <v xml:space="preserve"> 전자기기개발</v>
      </c>
      <c r="M203" s="55" t="str">
        <f t="shared" si="26"/>
        <v xml:space="preserve"> 로봇개발</v>
      </c>
      <c r="O203" s="656"/>
      <c r="R203" s="648"/>
      <c r="S203" s="648"/>
    </row>
    <row r="204" spans="1:19" ht="17.25" customHeight="1" x14ac:dyDescent="0.25">
      <c r="A204" s="50" t="str">
        <f t="shared" si="27"/>
        <v>190309</v>
      </c>
      <c r="B204" s="650" t="s">
        <v>622</v>
      </c>
      <c r="C204" s="651" t="s">
        <v>641</v>
      </c>
      <c r="D204" s="651" t="s">
        <v>650</v>
      </c>
      <c r="E204" s="53">
        <v>6207</v>
      </c>
      <c r="F204" s="53">
        <v>6207</v>
      </c>
      <c r="H204" s="54" t="str">
        <f t="shared" si="21"/>
        <v>19</v>
      </c>
      <c r="I204" s="54" t="str">
        <f t="shared" si="22"/>
        <v>03</v>
      </c>
      <c r="J204" s="54" t="str">
        <f t="shared" si="23"/>
        <v>09</v>
      </c>
      <c r="K204" s="55" t="str">
        <f t="shared" si="24"/>
        <v xml:space="preserve"> 전기･전자</v>
      </c>
      <c r="L204" s="55" t="str">
        <f t="shared" si="25"/>
        <v xml:space="preserve"> 전자기기개발</v>
      </c>
      <c r="M204" s="55" t="str">
        <f t="shared" si="26"/>
        <v xml:space="preserve"> 의료장비제조</v>
      </c>
      <c r="O204" s="656"/>
      <c r="R204" s="648"/>
      <c r="S204" s="648"/>
    </row>
    <row r="205" spans="1:19" ht="17.25" customHeight="1" x14ac:dyDescent="0.25">
      <c r="A205" s="50" t="str">
        <f t="shared" si="27"/>
        <v>190310</v>
      </c>
      <c r="B205" s="650" t="s">
        <v>622</v>
      </c>
      <c r="C205" s="651" t="s">
        <v>641</v>
      </c>
      <c r="D205" s="651" t="s">
        <v>651</v>
      </c>
      <c r="E205" s="53">
        <v>6174</v>
      </c>
      <c r="F205" s="53">
        <v>6174</v>
      </c>
      <c r="H205" s="54" t="str">
        <f t="shared" si="21"/>
        <v>19</v>
      </c>
      <c r="I205" s="54" t="str">
        <f t="shared" si="22"/>
        <v>03</v>
      </c>
      <c r="J205" s="54" t="str">
        <f t="shared" si="23"/>
        <v>10</v>
      </c>
      <c r="K205" s="55" t="str">
        <f t="shared" si="24"/>
        <v xml:space="preserve"> 전기･전자</v>
      </c>
      <c r="L205" s="55" t="str">
        <f t="shared" si="25"/>
        <v xml:space="preserve"> 전자기기개발</v>
      </c>
      <c r="M205" s="55" t="str">
        <f t="shared" si="26"/>
        <v xml:space="preserve"> 광기술개발</v>
      </c>
      <c r="O205" s="656"/>
      <c r="R205" s="648"/>
      <c r="S205" s="648"/>
    </row>
    <row r="206" spans="1:19" ht="17.25" customHeight="1" x14ac:dyDescent="0.25">
      <c r="A206" s="50" t="str">
        <f t="shared" si="27"/>
        <v>190311</v>
      </c>
      <c r="B206" s="650" t="s">
        <v>622</v>
      </c>
      <c r="C206" s="651" t="s">
        <v>641</v>
      </c>
      <c r="D206" s="651" t="s">
        <v>652</v>
      </c>
      <c r="E206" s="53">
        <v>6174</v>
      </c>
      <c r="F206" s="53">
        <v>6174</v>
      </c>
      <c r="H206" s="54" t="str">
        <f t="shared" si="21"/>
        <v>19</v>
      </c>
      <c r="I206" s="54" t="str">
        <f t="shared" si="22"/>
        <v>03</v>
      </c>
      <c r="J206" s="54" t="str">
        <f t="shared" si="23"/>
        <v>11</v>
      </c>
      <c r="K206" s="55" t="str">
        <f t="shared" si="24"/>
        <v xml:space="preserve"> 전기･전자</v>
      </c>
      <c r="L206" s="55" t="str">
        <f t="shared" si="25"/>
        <v xml:space="preserve"> 전자기기개발</v>
      </c>
      <c r="M206" s="55" t="str">
        <f t="shared" si="26"/>
        <v xml:space="preserve"> 3D프린터개발</v>
      </c>
      <c r="O206" s="656"/>
      <c r="R206" s="648"/>
      <c r="S206" s="648"/>
    </row>
    <row r="207" spans="1:19" s="624" customFormat="1" ht="17.25" customHeight="1" x14ac:dyDescent="0.25">
      <c r="A207" s="50" t="str">
        <f t="shared" si="27"/>
        <v>190312</v>
      </c>
      <c r="B207" s="652" t="s">
        <v>622</v>
      </c>
      <c r="C207" s="653" t="s">
        <v>641</v>
      </c>
      <c r="D207" s="653" t="s">
        <v>653</v>
      </c>
      <c r="E207" s="53">
        <v>6189</v>
      </c>
      <c r="F207" s="53">
        <v>6189</v>
      </c>
      <c r="H207" s="54" t="str">
        <f t="shared" si="21"/>
        <v>19</v>
      </c>
      <c r="I207" s="54" t="str">
        <f t="shared" si="22"/>
        <v>03</v>
      </c>
      <c r="J207" s="54" t="str">
        <f t="shared" si="23"/>
        <v>12</v>
      </c>
      <c r="K207" s="55" t="str">
        <f t="shared" si="24"/>
        <v xml:space="preserve"> 전기･전자</v>
      </c>
      <c r="L207" s="55" t="str">
        <f t="shared" si="25"/>
        <v xml:space="preserve"> 전자기기개발</v>
      </c>
      <c r="M207" s="55" t="str">
        <f t="shared" si="26"/>
        <v xml:space="preserve"> 가상훈련시스템개발</v>
      </c>
      <c r="O207" s="656"/>
      <c r="R207" s="649"/>
      <c r="S207" s="649"/>
    </row>
    <row r="208" spans="1:19" s="624" customFormat="1" ht="17.25" customHeight="1" x14ac:dyDescent="0.25">
      <c r="A208" s="50" t="str">
        <f t="shared" si="27"/>
        <v>190313</v>
      </c>
      <c r="B208" s="652" t="s">
        <v>622</v>
      </c>
      <c r="C208" s="653" t="s">
        <v>641</v>
      </c>
      <c r="D208" s="653" t="s">
        <v>654</v>
      </c>
      <c r="E208" s="53">
        <v>6189</v>
      </c>
      <c r="F208" s="53">
        <v>6189</v>
      </c>
      <c r="H208" s="54" t="str">
        <f t="shared" si="21"/>
        <v>19</v>
      </c>
      <c r="I208" s="54" t="str">
        <f t="shared" si="22"/>
        <v>03</v>
      </c>
      <c r="J208" s="54" t="str">
        <f t="shared" si="23"/>
        <v>13</v>
      </c>
      <c r="K208" s="55" t="str">
        <f t="shared" si="24"/>
        <v xml:space="preserve"> 전기･전자</v>
      </c>
      <c r="L208" s="55" t="str">
        <f t="shared" si="25"/>
        <v xml:space="preserve"> 전자기기개발</v>
      </c>
      <c r="M208" s="55" t="str">
        <f t="shared" si="26"/>
        <v xml:space="preserve"> 착용형스마트기기</v>
      </c>
      <c r="O208" s="656"/>
      <c r="R208" s="649"/>
      <c r="S208" s="649"/>
    </row>
    <row r="209" spans="1:19" s="624" customFormat="1" ht="17.25" customHeight="1" x14ac:dyDescent="0.25">
      <c r="A209" s="50" t="str">
        <f t="shared" si="27"/>
        <v>190314</v>
      </c>
      <c r="B209" s="652" t="s">
        <v>622</v>
      </c>
      <c r="C209" s="653" t="s">
        <v>641</v>
      </c>
      <c r="D209" s="653" t="s">
        <v>655</v>
      </c>
      <c r="E209" s="53">
        <v>6189</v>
      </c>
      <c r="F209" s="53">
        <v>6189</v>
      </c>
      <c r="H209" s="54" t="str">
        <f t="shared" si="21"/>
        <v>19</v>
      </c>
      <c r="I209" s="54" t="str">
        <f t="shared" si="22"/>
        <v>03</v>
      </c>
      <c r="J209" s="54" t="str">
        <f t="shared" si="23"/>
        <v>14</v>
      </c>
      <c r="K209" s="55" t="str">
        <f t="shared" si="24"/>
        <v xml:space="preserve"> 전기･전자</v>
      </c>
      <c r="L209" s="55" t="str">
        <f t="shared" si="25"/>
        <v xml:space="preserve"> 전자기기개발</v>
      </c>
      <c r="M209" s="55" t="str">
        <f t="shared" si="26"/>
        <v xml:space="preserve"> 플렉시블디스플레이개발</v>
      </c>
      <c r="O209" s="656"/>
      <c r="R209" s="649"/>
      <c r="S209" s="649"/>
    </row>
    <row r="210" spans="1:19" ht="17.25" customHeight="1" x14ac:dyDescent="0.25">
      <c r="A210" s="50" t="str">
        <f t="shared" si="27"/>
        <v>190315</v>
      </c>
      <c r="B210" s="650" t="s">
        <v>622</v>
      </c>
      <c r="C210" s="651" t="s">
        <v>641</v>
      </c>
      <c r="D210" s="651" t="s">
        <v>656</v>
      </c>
      <c r="E210" s="53">
        <v>6189</v>
      </c>
      <c r="F210" s="53">
        <v>6189</v>
      </c>
      <c r="H210" s="54" t="str">
        <f t="shared" si="21"/>
        <v>19</v>
      </c>
      <c r="I210" s="54" t="str">
        <f t="shared" si="22"/>
        <v>03</v>
      </c>
      <c r="J210" s="54" t="str">
        <f t="shared" si="23"/>
        <v>15</v>
      </c>
      <c r="K210" s="55" t="str">
        <f t="shared" si="24"/>
        <v xml:space="preserve"> 전기･전자</v>
      </c>
      <c r="L210" s="55" t="str">
        <f t="shared" si="25"/>
        <v xml:space="preserve"> 전자기기개발</v>
      </c>
      <c r="M210" s="55" t="str">
        <f t="shared" si="26"/>
        <v xml:space="preserve"> 스마트팜개발</v>
      </c>
      <c r="O210" s="656"/>
      <c r="R210" s="648"/>
      <c r="S210" s="648"/>
    </row>
    <row r="211" spans="1:19" ht="17.25" customHeight="1" x14ac:dyDescent="0.25">
      <c r="A211" s="50" t="str">
        <f t="shared" si="27"/>
        <v>190316</v>
      </c>
      <c r="B211" s="650" t="s">
        <v>622</v>
      </c>
      <c r="C211" s="651" t="s">
        <v>641</v>
      </c>
      <c r="D211" s="651" t="s">
        <v>657</v>
      </c>
      <c r="E211" s="53">
        <v>6189</v>
      </c>
      <c r="F211" s="53">
        <v>6189</v>
      </c>
      <c r="H211" s="54" t="str">
        <f t="shared" si="21"/>
        <v>19</v>
      </c>
      <c r="I211" s="54" t="str">
        <f t="shared" si="22"/>
        <v>03</v>
      </c>
      <c r="J211" s="54" t="str">
        <f t="shared" si="23"/>
        <v>16</v>
      </c>
      <c r="K211" s="55" t="str">
        <f t="shared" si="24"/>
        <v xml:space="preserve"> 전기･전자</v>
      </c>
      <c r="L211" s="55" t="str">
        <f t="shared" si="25"/>
        <v xml:space="preserve"> 전자기기개발</v>
      </c>
      <c r="M211" s="55" t="str">
        <f t="shared" si="26"/>
        <v xml:space="preserve"> OLED개발</v>
      </c>
      <c r="O211" s="656"/>
      <c r="R211" s="648"/>
      <c r="S211" s="648"/>
    </row>
    <row r="212" spans="1:19" ht="17.25" customHeight="1" x14ac:dyDescent="0.25">
      <c r="A212" s="50" t="str">
        <f t="shared" si="27"/>
        <v>190317</v>
      </c>
      <c r="B212" s="650" t="s">
        <v>622</v>
      </c>
      <c r="C212" s="651" t="s">
        <v>641</v>
      </c>
      <c r="D212" s="651" t="s">
        <v>658</v>
      </c>
      <c r="E212" s="53">
        <v>6189</v>
      </c>
      <c r="F212" s="53">
        <v>6189</v>
      </c>
      <c r="H212" s="54" t="str">
        <f t="shared" si="21"/>
        <v>19</v>
      </c>
      <c r="I212" s="54" t="str">
        <f t="shared" si="22"/>
        <v>03</v>
      </c>
      <c r="J212" s="54" t="str">
        <f t="shared" si="23"/>
        <v>17</v>
      </c>
      <c r="K212" s="55" t="str">
        <f t="shared" si="24"/>
        <v xml:space="preserve"> 전기･전자</v>
      </c>
      <c r="L212" s="55" t="str">
        <f t="shared" si="25"/>
        <v xml:space="preserve"> 전자기기개발</v>
      </c>
      <c r="M212" s="55" t="str">
        <f t="shared" si="26"/>
        <v xml:space="preserve"> 커넥티드카개발</v>
      </c>
      <c r="O212" s="656"/>
      <c r="R212" s="648"/>
      <c r="S212" s="648"/>
    </row>
    <row r="213" spans="1:19" ht="17.25" customHeight="1" x14ac:dyDescent="0.25">
      <c r="A213" s="50" t="str">
        <f t="shared" si="27"/>
        <v>200101</v>
      </c>
      <c r="B213" s="650" t="s">
        <v>659</v>
      </c>
      <c r="C213" s="651" t="s">
        <v>660</v>
      </c>
      <c r="D213" s="651" t="s">
        <v>661</v>
      </c>
      <c r="E213" s="53">
        <v>7324</v>
      </c>
      <c r="F213" s="53">
        <v>7324</v>
      </c>
      <c r="H213" s="54" t="str">
        <f t="shared" si="21"/>
        <v>20</v>
      </c>
      <c r="I213" s="54" t="str">
        <f t="shared" si="22"/>
        <v>01</v>
      </c>
      <c r="J213" s="54" t="str">
        <f t="shared" si="23"/>
        <v>01</v>
      </c>
      <c r="K213" s="55" t="str">
        <f t="shared" si="24"/>
        <v xml:space="preserve"> 정보통신</v>
      </c>
      <c r="L213" s="55" t="str">
        <f t="shared" si="25"/>
        <v xml:space="preserve"> 정보기술</v>
      </c>
      <c r="M213" s="55" t="str">
        <f t="shared" si="26"/>
        <v xml:space="preserve"> 정보기술전략･계획</v>
      </c>
      <c r="O213" s="656"/>
      <c r="R213" s="648"/>
      <c r="S213" s="648"/>
    </row>
    <row r="214" spans="1:19" ht="17.25" customHeight="1" x14ac:dyDescent="0.25">
      <c r="A214" s="50" t="str">
        <f t="shared" si="27"/>
        <v>200102</v>
      </c>
      <c r="B214" s="650" t="s">
        <v>659</v>
      </c>
      <c r="C214" s="651" t="s">
        <v>660</v>
      </c>
      <c r="D214" s="651" t="s">
        <v>662</v>
      </c>
      <c r="E214" s="53">
        <v>6588</v>
      </c>
      <c r="F214" s="53">
        <v>6588</v>
      </c>
      <c r="H214" s="54" t="str">
        <f t="shared" si="21"/>
        <v>20</v>
      </c>
      <c r="I214" s="54" t="str">
        <f t="shared" si="22"/>
        <v>01</v>
      </c>
      <c r="J214" s="54" t="str">
        <f t="shared" si="23"/>
        <v>02</v>
      </c>
      <c r="K214" s="55" t="str">
        <f t="shared" si="24"/>
        <v xml:space="preserve"> 정보통신</v>
      </c>
      <c r="L214" s="55" t="str">
        <f t="shared" si="25"/>
        <v xml:space="preserve"> 정보기술</v>
      </c>
      <c r="M214" s="55" t="str">
        <f t="shared" si="26"/>
        <v xml:space="preserve"> 정보기술개발</v>
      </c>
      <c r="O214" s="656"/>
      <c r="R214" s="648"/>
      <c r="S214" s="648"/>
    </row>
    <row r="215" spans="1:19" ht="17.25" customHeight="1" x14ac:dyDescent="0.25">
      <c r="A215" s="50" t="str">
        <f t="shared" si="27"/>
        <v>200103</v>
      </c>
      <c r="B215" s="650" t="s">
        <v>659</v>
      </c>
      <c r="C215" s="651" t="s">
        <v>660</v>
      </c>
      <c r="D215" s="651" t="s">
        <v>663</v>
      </c>
      <c r="E215" s="53">
        <v>6590</v>
      </c>
      <c r="F215" s="53">
        <v>6590</v>
      </c>
      <c r="H215" s="54" t="str">
        <f t="shared" si="21"/>
        <v>20</v>
      </c>
      <c r="I215" s="54" t="str">
        <f t="shared" si="22"/>
        <v>01</v>
      </c>
      <c r="J215" s="54" t="str">
        <f t="shared" si="23"/>
        <v>03</v>
      </c>
      <c r="K215" s="55" t="str">
        <f t="shared" si="24"/>
        <v xml:space="preserve"> 정보통신</v>
      </c>
      <c r="L215" s="55" t="str">
        <f t="shared" si="25"/>
        <v xml:space="preserve"> 정보기술</v>
      </c>
      <c r="M215" s="55" t="str">
        <f t="shared" si="26"/>
        <v xml:space="preserve"> 정보기술운영</v>
      </c>
      <c r="O215" s="656"/>
      <c r="R215" s="648"/>
      <c r="S215" s="648"/>
    </row>
    <row r="216" spans="1:19" ht="17.25" customHeight="1" x14ac:dyDescent="0.25">
      <c r="A216" s="50" t="str">
        <f t="shared" si="27"/>
        <v>200104</v>
      </c>
      <c r="B216" s="650" t="s">
        <v>659</v>
      </c>
      <c r="C216" s="651" t="s">
        <v>660</v>
      </c>
      <c r="D216" s="651" t="s">
        <v>664</v>
      </c>
      <c r="E216" s="53">
        <v>6590</v>
      </c>
      <c r="F216" s="53">
        <v>6590</v>
      </c>
      <c r="H216" s="54" t="str">
        <f t="shared" si="21"/>
        <v>20</v>
      </c>
      <c r="I216" s="54" t="str">
        <f t="shared" si="22"/>
        <v>01</v>
      </c>
      <c r="J216" s="54" t="str">
        <f t="shared" si="23"/>
        <v>04</v>
      </c>
      <c r="K216" s="55" t="str">
        <f t="shared" si="24"/>
        <v xml:space="preserve"> 정보통신</v>
      </c>
      <c r="L216" s="55" t="str">
        <f t="shared" si="25"/>
        <v xml:space="preserve"> 정보기술</v>
      </c>
      <c r="M216" s="55" t="str">
        <f t="shared" si="26"/>
        <v xml:space="preserve"> 정보기술관리</v>
      </c>
      <c r="O216" s="656"/>
      <c r="R216" s="648"/>
      <c r="S216" s="648"/>
    </row>
    <row r="217" spans="1:19" ht="17.25" customHeight="1" x14ac:dyDescent="0.25">
      <c r="A217" s="50" t="str">
        <f t="shared" si="27"/>
        <v>200105</v>
      </c>
      <c r="B217" s="650" t="s">
        <v>659</v>
      </c>
      <c r="C217" s="651" t="s">
        <v>660</v>
      </c>
      <c r="D217" s="651" t="s">
        <v>665</v>
      </c>
      <c r="E217" s="53">
        <v>6017</v>
      </c>
      <c r="F217" s="53">
        <v>6017</v>
      </c>
      <c r="H217" s="54" t="str">
        <f t="shared" si="21"/>
        <v>20</v>
      </c>
      <c r="I217" s="54" t="str">
        <f t="shared" si="22"/>
        <v>01</v>
      </c>
      <c r="J217" s="54" t="str">
        <f t="shared" si="23"/>
        <v>05</v>
      </c>
      <c r="K217" s="55" t="str">
        <f t="shared" si="24"/>
        <v xml:space="preserve"> 정보통신</v>
      </c>
      <c r="L217" s="55" t="str">
        <f t="shared" si="25"/>
        <v xml:space="preserve"> 정보기술</v>
      </c>
      <c r="M217" s="55" t="str">
        <f t="shared" si="26"/>
        <v xml:space="preserve"> 정보기술영업</v>
      </c>
      <c r="O217" s="656"/>
      <c r="R217" s="648"/>
      <c r="S217" s="648"/>
    </row>
    <row r="218" spans="1:19" ht="17.25" customHeight="1" x14ac:dyDescent="0.25">
      <c r="A218" s="50" t="str">
        <f t="shared" si="27"/>
        <v>200106</v>
      </c>
      <c r="B218" s="650" t="s">
        <v>659</v>
      </c>
      <c r="C218" s="651" t="s">
        <v>660</v>
      </c>
      <c r="D218" s="651" t="s">
        <v>666</v>
      </c>
      <c r="E218" s="53">
        <v>6574</v>
      </c>
      <c r="F218" s="53">
        <v>6574</v>
      </c>
      <c r="H218" s="54" t="str">
        <f t="shared" si="21"/>
        <v>20</v>
      </c>
      <c r="I218" s="54" t="str">
        <f t="shared" si="22"/>
        <v>01</v>
      </c>
      <c r="J218" s="54" t="str">
        <f t="shared" si="23"/>
        <v>06</v>
      </c>
      <c r="K218" s="55" t="str">
        <f t="shared" si="24"/>
        <v xml:space="preserve"> 정보통신</v>
      </c>
      <c r="L218" s="55" t="str">
        <f t="shared" si="25"/>
        <v xml:space="preserve"> 정보기술</v>
      </c>
      <c r="M218" s="55" t="str">
        <f t="shared" si="26"/>
        <v xml:space="preserve"> 정보보호</v>
      </c>
      <c r="O218" s="656"/>
      <c r="R218" s="648"/>
      <c r="S218" s="648"/>
    </row>
    <row r="219" spans="1:19" ht="17.25" customHeight="1" x14ac:dyDescent="0.25">
      <c r="A219" s="50" t="str">
        <f t="shared" si="27"/>
        <v>200107</v>
      </c>
      <c r="B219" s="650" t="s">
        <v>659</v>
      </c>
      <c r="C219" s="651" t="s">
        <v>660</v>
      </c>
      <c r="D219" s="651" t="s">
        <v>667</v>
      </c>
      <c r="E219" s="53">
        <v>6574</v>
      </c>
      <c r="F219" s="53">
        <v>6574</v>
      </c>
      <c r="H219" s="54" t="str">
        <f t="shared" si="21"/>
        <v>20</v>
      </c>
      <c r="I219" s="54" t="str">
        <f t="shared" si="22"/>
        <v>01</v>
      </c>
      <c r="J219" s="54" t="str">
        <f t="shared" si="23"/>
        <v>07</v>
      </c>
      <c r="K219" s="55" t="str">
        <f t="shared" si="24"/>
        <v xml:space="preserve"> 정보통신</v>
      </c>
      <c r="L219" s="55" t="str">
        <f t="shared" si="25"/>
        <v xml:space="preserve"> 정보기술</v>
      </c>
      <c r="M219" s="55" t="str">
        <f t="shared" si="26"/>
        <v xml:space="preserve"> 인공지능</v>
      </c>
      <c r="O219" s="656"/>
      <c r="R219" s="648"/>
      <c r="S219" s="648"/>
    </row>
    <row r="220" spans="1:19" ht="17.25" customHeight="1" x14ac:dyDescent="0.25">
      <c r="A220" s="50" t="str">
        <f t="shared" si="27"/>
        <v>200108</v>
      </c>
      <c r="B220" s="650" t="s">
        <v>659</v>
      </c>
      <c r="C220" s="651" t="s">
        <v>660</v>
      </c>
      <c r="D220" s="651" t="s">
        <v>668</v>
      </c>
      <c r="E220" s="53">
        <v>6574</v>
      </c>
      <c r="F220" s="53">
        <v>6574</v>
      </c>
      <c r="H220" s="54" t="str">
        <f t="shared" si="21"/>
        <v>20</v>
      </c>
      <c r="I220" s="54" t="str">
        <f t="shared" si="22"/>
        <v>01</v>
      </c>
      <c r="J220" s="54" t="str">
        <f t="shared" si="23"/>
        <v>08</v>
      </c>
      <c r="K220" s="55" t="str">
        <f t="shared" si="24"/>
        <v xml:space="preserve"> 정보통신</v>
      </c>
      <c r="L220" s="55" t="str">
        <f t="shared" si="25"/>
        <v xml:space="preserve"> 정보기술</v>
      </c>
      <c r="M220" s="55" t="str">
        <f t="shared" si="26"/>
        <v xml:space="preserve"> 블록체인</v>
      </c>
      <c r="O220" s="656"/>
      <c r="R220" s="648"/>
      <c r="S220" s="648"/>
    </row>
    <row r="221" spans="1:19" ht="17.25" customHeight="1" x14ac:dyDescent="0.25">
      <c r="A221" s="50" t="str">
        <f t="shared" si="27"/>
        <v>200201</v>
      </c>
      <c r="B221" s="650" t="s">
        <v>659</v>
      </c>
      <c r="C221" s="651" t="s">
        <v>669</v>
      </c>
      <c r="D221" s="651" t="s">
        <v>670</v>
      </c>
      <c r="E221" s="53">
        <v>6130</v>
      </c>
      <c r="F221" s="53">
        <v>6130</v>
      </c>
      <c r="H221" s="54" t="str">
        <f t="shared" si="21"/>
        <v>20</v>
      </c>
      <c r="I221" s="54" t="str">
        <f t="shared" si="22"/>
        <v>02</v>
      </c>
      <c r="J221" s="54" t="str">
        <f t="shared" si="23"/>
        <v>01</v>
      </c>
      <c r="K221" s="55" t="str">
        <f t="shared" si="24"/>
        <v xml:space="preserve"> 정보통신</v>
      </c>
      <c r="L221" s="55" t="str">
        <f t="shared" si="25"/>
        <v xml:space="preserve"> 통신기술</v>
      </c>
      <c r="M221" s="55" t="str">
        <f t="shared" si="26"/>
        <v xml:space="preserve"> 유선통신구축</v>
      </c>
      <c r="O221" s="656"/>
      <c r="R221" s="648"/>
      <c r="S221" s="648"/>
    </row>
    <row r="222" spans="1:19" ht="17.25" customHeight="1" x14ac:dyDescent="0.25">
      <c r="A222" s="50" t="str">
        <f t="shared" si="27"/>
        <v>200202</v>
      </c>
      <c r="B222" s="650" t="s">
        <v>659</v>
      </c>
      <c r="C222" s="651" t="s">
        <v>669</v>
      </c>
      <c r="D222" s="651" t="s">
        <v>671</v>
      </c>
      <c r="E222" s="53">
        <v>5932</v>
      </c>
      <c r="F222" s="53">
        <v>5932</v>
      </c>
      <c r="H222" s="54" t="str">
        <f t="shared" ref="H222:H265" si="28">LEFT(B222,2)</f>
        <v>20</v>
      </c>
      <c r="I222" s="54" t="str">
        <f t="shared" ref="I222:I265" si="29">LEFT(C222,2)</f>
        <v>02</v>
      </c>
      <c r="J222" s="54" t="str">
        <f t="shared" ref="J222:J265" si="30">LEFT(D222,2)</f>
        <v>02</v>
      </c>
      <c r="K222" s="55" t="str">
        <f t="shared" ref="K222:K265" si="31">MID(B222,4,50)</f>
        <v xml:space="preserve"> 정보통신</v>
      </c>
      <c r="L222" s="55" t="str">
        <f t="shared" ref="L222:L265" si="32">MID(C222,4,50)</f>
        <v xml:space="preserve"> 통신기술</v>
      </c>
      <c r="M222" s="55" t="str">
        <f t="shared" ref="M222:M265" si="33">MID(D222,4,50)</f>
        <v xml:space="preserve"> 무선통신구축</v>
      </c>
      <c r="O222" s="656"/>
      <c r="R222" s="648"/>
      <c r="S222" s="648"/>
    </row>
    <row r="223" spans="1:19" ht="17.25" customHeight="1" x14ac:dyDescent="0.25">
      <c r="A223" s="50" t="str">
        <f t="shared" si="27"/>
        <v>200203</v>
      </c>
      <c r="B223" s="650" t="s">
        <v>659</v>
      </c>
      <c r="C223" s="651" t="s">
        <v>669</v>
      </c>
      <c r="D223" s="651" t="s">
        <v>672</v>
      </c>
      <c r="E223" s="53">
        <v>6202</v>
      </c>
      <c r="F223" s="53">
        <v>6202</v>
      </c>
      <c r="H223" s="54" t="str">
        <f t="shared" si="28"/>
        <v>20</v>
      </c>
      <c r="I223" s="54" t="str">
        <f t="shared" si="29"/>
        <v>02</v>
      </c>
      <c r="J223" s="54" t="str">
        <f t="shared" si="30"/>
        <v>03</v>
      </c>
      <c r="K223" s="55" t="str">
        <f t="shared" si="31"/>
        <v xml:space="preserve"> 정보통신</v>
      </c>
      <c r="L223" s="55" t="str">
        <f t="shared" si="32"/>
        <v xml:space="preserve"> 통신기술</v>
      </c>
      <c r="M223" s="55" t="str">
        <f t="shared" si="33"/>
        <v xml:space="preserve"> 통신서비스</v>
      </c>
      <c r="O223" s="656"/>
      <c r="R223" s="648"/>
      <c r="S223" s="648"/>
    </row>
    <row r="224" spans="1:19" ht="17.25" customHeight="1" x14ac:dyDescent="0.25">
      <c r="A224" s="50" t="str">
        <f t="shared" si="27"/>
        <v>200204</v>
      </c>
      <c r="B224" s="650" t="s">
        <v>659</v>
      </c>
      <c r="C224" s="651" t="s">
        <v>669</v>
      </c>
      <c r="D224" s="651" t="s">
        <v>673</v>
      </c>
      <c r="E224" s="53">
        <v>6088</v>
      </c>
      <c r="F224" s="53">
        <v>6088</v>
      </c>
      <c r="H224" s="54" t="str">
        <f t="shared" si="28"/>
        <v>20</v>
      </c>
      <c r="I224" s="54" t="str">
        <f t="shared" si="29"/>
        <v>02</v>
      </c>
      <c r="J224" s="54" t="str">
        <f t="shared" si="30"/>
        <v>04</v>
      </c>
      <c r="K224" s="55" t="str">
        <f t="shared" si="31"/>
        <v xml:space="preserve"> 정보통신</v>
      </c>
      <c r="L224" s="55" t="str">
        <f t="shared" si="32"/>
        <v xml:space="preserve"> 통신기술</v>
      </c>
      <c r="M224" s="55" t="str">
        <f t="shared" si="33"/>
        <v xml:space="preserve"> 실감형콘텐츠제작</v>
      </c>
      <c r="O224" s="656"/>
      <c r="R224" s="648"/>
      <c r="S224" s="648"/>
    </row>
    <row r="225" spans="1:19" ht="17.25" customHeight="1" x14ac:dyDescent="0.25">
      <c r="A225" s="50" t="str">
        <f t="shared" si="27"/>
        <v>200301</v>
      </c>
      <c r="B225" s="650" t="s">
        <v>659</v>
      </c>
      <c r="C225" s="651" t="s">
        <v>674</v>
      </c>
      <c r="D225" s="651" t="s">
        <v>675</v>
      </c>
      <c r="E225" s="53">
        <v>6042</v>
      </c>
      <c r="F225" s="53">
        <v>6042</v>
      </c>
      <c r="H225" s="54" t="str">
        <f t="shared" si="28"/>
        <v>20</v>
      </c>
      <c r="I225" s="54" t="str">
        <f t="shared" si="29"/>
        <v>03</v>
      </c>
      <c r="J225" s="54" t="str">
        <f t="shared" si="30"/>
        <v>01</v>
      </c>
      <c r="K225" s="55" t="str">
        <f t="shared" si="31"/>
        <v xml:space="preserve"> 정보통신</v>
      </c>
      <c r="L225" s="55" t="str">
        <f t="shared" si="32"/>
        <v xml:space="preserve"> 방송기술</v>
      </c>
      <c r="M225" s="55" t="str">
        <f t="shared" si="33"/>
        <v xml:space="preserve"> 방송제작기술</v>
      </c>
      <c r="O225" s="656"/>
      <c r="R225" s="648"/>
      <c r="S225" s="648"/>
    </row>
    <row r="226" spans="1:19" ht="17.25" customHeight="1" x14ac:dyDescent="0.25">
      <c r="A226" s="50" t="str">
        <f t="shared" si="27"/>
        <v>200302</v>
      </c>
      <c r="B226" s="650" t="s">
        <v>659</v>
      </c>
      <c r="C226" s="651" t="s">
        <v>674</v>
      </c>
      <c r="D226" s="651" t="s">
        <v>676</v>
      </c>
      <c r="E226" s="53">
        <v>9607</v>
      </c>
      <c r="F226" s="53">
        <v>9607</v>
      </c>
      <c r="H226" s="54" t="str">
        <f t="shared" si="28"/>
        <v>20</v>
      </c>
      <c r="I226" s="54" t="str">
        <f t="shared" si="29"/>
        <v>03</v>
      </c>
      <c r="J226" s="54" t="str">
        <f t="shared" si="30"/>
        <v>02</v>
      </c>
      <c r="K226" s="55" t="str">
        <f t="shared" si="31"/>
        <v xml:space="preserve"> 정보통신</v>
      </c>
      <c r="L226" s="55" t="str">
        <f t="shared" si="32"/>
        <v xml:space="preserve"> 방송기술</v>
      </c>
      <c r="M226" s="55" t="str">
        <f t="shared" si="33"/>
        <v xml:space="preserve"> 방송플랫폼기술</v>
      </c>
      <c r="O226" s="656"/>
      <c r="R226" s="648"/>
      <c r="S226" s="648"/>
    </row>
    <row r="227" spans="1:19" ht="17.25" customHeight="1" x14ac:dyDescent="0.25">
      <c r="A227" s="50" t="str">
        <f t="shared" si="27"/>
        <v>200303</v>
      </c>
      <c r="B227" s="650" t="s">
        <v>659</v>
      </c>
      <c r="C227" s="651" t="s">
        <v>674</v>
      </c>
      <c r="D227" s="651" t="s">
        <v>677</v>
      </c>
      <c r="E227" s="53">
        <v>6460</v>
      </c>
      <c r="F227" s="53">
        <v>6460</v>
      </c>
      <c r="H227" s="54" t="str">
        <f t="shared" si="28"/>
        <v>20</v>
      </c>
      <c r="I227" s="54" t="str">
        <f t="shared" si="29"/>
        <v>03</v>
      </c>
      <c r="J227" s="54" t="str">
        <f t="shared" si="30"/>
        <v>03</v>
      </c>
      <c r="K227" s="55" t="str">
        <f t="shared" si="31"/>
        <v xml:space="preserve"> 정보통신</v>
      </c>
      <c r="L227" s="55" t="str">
        <f t="shared" si="32"/>
        <v xml:space="preserve"> 방송기술</v>
      </c>
      <c r="M227" s="55" t="str">
        <f t="shared" si="33"/>
        <v xml:space="preserve"> 방송서비스</v>
      </c>
      <c r="O227" s="656"/>
      <c r="R227" s="648"/>
      <c r="S227" s="648"/>
    </row>
    <row r="228" spans="1:19" ht="17.25" customHeight="1" x14ac:dyDescent="0.25">
      <c r="A228" s="50" t="str">
        <f t="shared" si="27"/>
        <v>210101</v>
      </c>
      <c r="B228" s="650" t="s">
        <v>678</v>
      </c>
      <c r="C228" s="651" t="s">
        <v>679</v>
      </c>
      <c r="D228" s="651" t="s">
        <v>679</v>
      </c>
      <c r="E228" s="53">
        <v>9825</v>
      </c>
      <c r="F228" s="53">
        <v>9825</v>
      </c>
      <c r="H228" s="54" t="str">
        <f t="shared" si="28"/>
        <v>21</v>
      </c>
      <c r="I228" s="54" t="str">
        <f t="shared" si="29"/>
        <v>01</v>
      </c>
      <c r="J228" s="54" t="str">
        <f t="shared" si="30"/>
        <v>01</v>
      </c>
      <c r="K228" s="55" t="str">
        <f t="shared" si="31"/>
        <v xml:space="preserve"> 식품가공</v>
      </c>
      <c r="L228" s="55" t="str">
        <f t="shared" si="32"/>
        <v xml:space="preserve"> 식품가공</v>
      </c>
      <c r="M228" s="55" t="str">
        <f t="shared" si="33"/>
        <v xml:space="preserve"> 식품가공</v>
      </c>
      <c r="O228" s="656"/>
      <c r="R228" s="648"/>
      <c r="S228" s="648"/>
    </row>
    <row r="229" spans="1:19" ht="17.25" customHeight="1" x14ac:dyDescent="0.25">
      <c r="A229" s="50" t="str">
        <f t="shared" si="27"/>
        <v>210102</v>
      </c>
      <c r="B229" s="650" t="s">
        <v>678</v>
      </c>
      <c r="C229" s="651" t="s">
        <v>679</v>
      </c>
      <c r="D229" s="651" t="s">
        <v>680</v>
      </c>
      <c r="E229" s="53">
        <v>6129</v>
      </c>
      <c r="F229" s="53">
        <v>6129</v>
      </c>
      <c r="H229" s="54" t="str">
        <f t="shared" si="28"/>
        <v>21</v>
      </c>
      <c r="I229" s="54" t="str">
        <f t="shared" si="29"/>
        <v>01</v>
      </c>
      <c r="J229" s="54" t="str">
        <f t="shared" si="30"/>
        <v>02</v>
      </c>
      <c r="K229" s="55" t="str">
        <f t="shared" si="31"/>
        <v xml:space="preserve"> 식품가공</v>
      </c>
      <c r="L229" s="55" t="str">
        <f t="shared" si="32"/>
        <v xml:space="preserve"> 식품가공</v>
      </c>
      <c r="M229" s="55" t="str">
        <f t="shared" si="33"/>
        <v xml:space="preserve"> 식품저장</v>
      </c>
      <c r="O229" s="656"/>
      <c r="R229" s="648"/>
      <c r="S229" s="648"/>
    </row>
    <row r="230" spans="1:19" ht="17.25" customHeight="1" x14ac:dyDescent="0.25">
      <c r="A230" s="50" t="str">
        <f t="shared" si="27"/>
        <v>210103</v>
      </c>
      <c r="B230" s="650" t="s">
        <v>678</v>
      </c>
      <c r="C230" s="651" t="s">
        <v>679</v>
      </c>
      <c r="D230" s="651" t="s">
        <v>681</v>
      </c>
      <c r="E230" s="53">
        <v>6671</v>
      </c>
      <c r="F230" s="53">
        <v>6671</v>
      </c>
      <c r="H230" s="54" t="str">
        <f t="shared" si="28"/>
        <v>21</v>
      </c>
      <c r="I230" s="54" t="str">
        <f t="shared" si="29"/>
        <v>01</v>
      </c>
      <c r="J230" s="54" t="str">
        <f t="shared" si="30"/>
        <v>03</v>
      </c>
      <c r="K230" s="55" t="str">
        <f t="shared" si="31"/>
        <v xml:space="preserve"> 식품가공</v>
      </c>
      <c r="L230" s="55" t="str">
        <f t="shared" si="32"/>
        <v xml:space="preserve"> 식품가공</v>
      </c>
      <c r="M230" s="55" t="str">
        <f t="shared" si="33"/>
        <v xml:space="preserve"> 식품유통</v>
      </c>
      <c r="O230" s="656"/>
      <c r="R230" s="648"/>
      <c r="S230" s="648"/>
    </row>
    <row r="231" spans="1:19" ht="17.25" customHeight="1" x14ac:dyDescent="0.25">
      <c r="A231" s="50" t="str">
        <f t="shared" si="27"/>
        <v>210201</v>
      </c>
      <c r="B231" s="650" t="s">
        <v>678</v>
      </c>
      <c r="C231" s="651" t="s">
        <v>682</v>
      </c>
      <c r="D231" s="651" t="s">
        <v>683</v>
      </c>
      <c r="E231" s="53">
        <v>6797</v>
      </c>
      <c r="F231" s="53">
        <v>6797</v>
      </c>
      <c r="H231" s="54" t="str">
        <f t="shared" si="28"/>
        <v>21</v>
      </c>
      <c r="I231" s="54" t="str">
        <f t="shared" si="29"/>
        <v>02</v>
      </c>
      <c r="J231" s="54" t="str">
        <f t="shared" si="30"/>
        <v>01</v>
      </c>
      <c r="K231" s="55" t="str">
        <f t="shared" si="31"/>
        <v xml:space="preserve"> 식품가공</v>
      </c>
      <c r="L231" s="55" t="str">
        <f t="shared" si="32"/>
        <v xml:space="preserve"> 제과･제빵･떡제조</v>
      </c>
      <c r="M231" s="55" t="str">
        <f t="shared" si="33"/>
        <v xml:space="preserve"> 제과･제빵･떡제조</v>
      </c>
      <c r="O231" s="656"/>
      <c r="R231" s="648"/>
      <c r="S231" s="648"/>
    </row>
    <row r="232" spans="1:19" ht="17.25" customHeight="1" x14ac:dyDescent="0.25">
      <c r="A232" s="50" t="str">
        <f t="shared" si="27"/>
        <v>220101</v>
      </c>
      <c r="B232" s="650" t="s">
        <v>684</v>
      </c>
      <c r="C232" s="651" t="s">
        <v>685</v>
      </c>
      <c r="D232" s="651" t="s">
        <v>686</v>
      </c>
      <c r="E232" s="53">
        <v>6288</v>
      </c>
      <c r="F232" s="53">
        <v>6288</v>
      </c>
      <c r="H232" s="54" t="str">
        <f t="shared" si="28"/>
        <v>22</v>
      </c>
      <c r="I232" s="54" t="str">
        <f t="shared" si="29"/>
        <v>01</v>
      </c>
      <c r="J232" s="54" t="str">
        <f t="shared" si="30"/>
        <v>01</v>
      </c>
      <c r="K232" s="55" t="str">
        <f t="shared" si="31"/>
        <v xml:space="preserve"> 인쇄･목재･가구･공예</v>
      </c>
      <c r="L232" s="55" t="str">
        <f t="shared" si="32"/>
        <v xml:space="preserve"> 인쇄･출판</v>
      </c>
      <c r="M232" s="55" t="str">
        <f t="shared" si="33"/>
        <v xml:space="preserve"> 출판</v>
      </c>
      <c r="O232" s="656"/>
      <c r="R232" s="648"/>
      <c r="S232" s="648"/>
    </row>
    <row r="233" spans="1:19" ht="17.25" customHeight="1" x14ac:dyDescent="0.25">
      <c r="A233" s="50" t="str">
        <f t="shared" si="27"/>
        <v>220102</v>
      </c>
      <c r="B233" s="650" t="s">
        <v>684</v>
      </c>
      <c r="C233" s="651" t="s">
        <v>685</v>
      </c>
      <c r="D233" s="651" t="s">
        <v>687</v>
      </c>
      <c r="E233" s="53">
        <v>6282</v>
      </c>
      <c r="F233" s="53">
        <v>6282</v>
      </c>
      <c r="H233" s="54" t="str">
        <f t="shared" si="28"/>
        <v>22</v>
      </c>
      <c r="I233" s="54" t="str">
        <f t="shared" si="29"/>
        <v>01</v>
      </c>
      <c r="J233" s="54" t="str">
        <f t="shared" si="30"/>
        <v>02</v>
      </c>
      <c r="K233" s="55" t="str">
        <f t="shared" si="31"/>
        <v xml:space="preserve"> 인쇄･목재･가구･공예</v>
      </c>
      <c r="L233" s="55" t="str">
        <f t="shared" si="32"/>
        <v xml:space="preserve"> 인쇄･출판</v>
      </c>
      <c r="M233" s="55" t="str">
        <f t="shared" si="33"/>
        <v xml:space="preserve"> 인쇄</v>
      </c>
      <c r="O233" s="656"/>
      <c r="R233" s="648"/>
      <c r="S233" s="648"/>
    </row>
    <row r="234" spans="1:19" ht="17.25" customHeight="1" x14ac:dyDescent="0.25">
      <c r="A234" s="50" t="str">
        <f t="shared" si="27"/>
        <v>220201</v>
      </c>
      <c r="B234" s="650" t="s">
        <v>684</v>
      </c>
      <c r="C234" s="651" t="s">
        <v>688</v>
      </c>
      <c r="D234" s="651" t="s">
        <v>689</v>
      </c>
      <c r="E234" s="53">
        <v>7971</v>
      </c>
      <c r="F234" s="53">
        <v>7971</v>
      </c>
      <c r="H234" s="54" t="str">
        <f t="shared" si="28"/>
        <v>22</v>
      </c>
      <c r="I234" s="54" t="str">
        <f t="shared" si="29"/>
        <v>02</v>
      </c>
      <c r="J234" s="54" t="str">
        <f t="shared" si="30"/>
        <v>01</v>
      </c>
      <c r="K234" s="55" t="str">
        <f t="shared" si="31"/>
        <v xml:space="preserve"> 인쇄･목재･가구･공예</v>
      </c>
      <c r="L234" s="55" t="str">
        <f t="shared" si="32"/>
        <v xml:space="preserve"> 공예</v>
      </c>
      <c r="M234" s="55" t="str">
        <f t="shared" si="33"/>
        <v xml:space="preserve"> 공예</v>
      </c>
      <c r="O234" s="656"/>
      <c r="R234" s="648"/>
      <c r="S234" s="648"/>
    </row>
    <row r="235" spans="1:19" ht="17.25" customHeight="1" x14ac:dyDescent="0.25">
      <c r="A235" s="50" t="str">
        <f t="shared" si="27"/>
        <v>220202</v>
      </c>
      <c r="B235" s="650" t="s">
        <v>684</v>
      </c>
      <c r="C235" s="651" t="s">
        <v>688</v>
      </c>
      <c r="D235" s="651" t="s">
        <v>690</v>
      </c>
      <c r="E235" s="53">
        <v>7813</v>
      </c>
      <c r="F235" s="53">
        <v>7813</v>
      </c>
      <c r="H235" s="54" t="str">
        <f t="shared" si="28"/>
        <v>22</v>
      </c>
      <c r="I235" s="54" t="str">
        <f t="shared" si="29"/>
        <v>02</v>
      </c>
      <c r="J235" s="54" t="str">
        <f t="shared" si="30"/>
        <v>02</v>
      </c>
      <c r="K235" s="55" t="str">
        <f t="shared" si="31"/>
        <v xml:space="preserve"> 인쇄･목재･가구･공예</v>
      </c>
      <c r="L235" s="55" t="str">
        <f t="shared" si="32"/>
        <v xml:space="preserve"> 공예</v>
      </c>
      <c r="M235" s="55" t="str">
        <f t="shared" si="33"/>
        <v xml:space="preserve"> 귀금속･보석</v>
      </c>
      <c r="O235" s="656"/>
      <c r="R235" s="648"/>
      <c r="S235" s="648"/>
    </row>
    <row r="236" spans="1:19" ht="17.25" customHeight="1" x14ac:dyDescent="0.25">
      <c r="A236" s="50" t="str">
        <f t="shared" si="27"/>
        <v>230101</v>
      </c>
      <c r="B236" s="650" t="s">
        <v>691</v>
      </c>
      <c r="C236" s="651" t="s">
        <v>692</v>
      </c>
      <c r="D236" s="651" t="s">
        <v>693</v>
      </c>
      <c r="E236" s="53">
        <v>8497</v>
      </c>
      <c r="F236" s="53">
        <v>8497</v>
      </c>
      <c r="H236" s="54" t="str">
        <f t="shared" si="28"/>
        <v>23</v>
      </c>
      <c r="I236" s="54" t="str">
        <f t="shared" si="29"/>
        <v>01</v>
      </c>
      <c r="J236" s="54" t="str">
        <f t="shared" si="30"/>
        <v>01</v>
      </c>
      <c r="K236" s="55" t="str">
        <f t="shared" si="31"/>
        <v xml:space="preserve"> 환경･에너지･안전</v>
      </c>
      <c r="L236" s="55" t="str">
        <f t="shared" si="32"/>
        <v xml:space="preserve"> 산업환경</v>
      </c>
      <c r="M236" s="55" t="str">
        <f t="shared" si="33"/>
        <v xml:space="preserve"> 수질관리</v>
      </c>
      <c r="O236" s="656"/>
      <c r="R236" s="648"/>
      <c r="S236" s="648"/>
    </row>
    <row r="237" spans="1:19" ht="17.25" customHeight="1" x14ac:dyDescent="0.25">
      <c r="A237" s="50" t="str">
        <f t="shared" si="27"/>
        <v>230102</v>
      </c>
      <c r="B237" s="650" t="s">
        <v>691</v>
      </c>
      <c r="C237" s="651" t="s">
        <v>692</v>
      </c>
      <c r="D237" s="651" t="s">
        <v>694</v>
      </c>
      <c r="E237" s="53">
        <v>8758</v>
      </c>
      <c r="F237" s="53">
        <v>8758</v>
      </c>
      <c r="H237" s="54" t="str">
        <f t="shared" si="28"/>
        <v>23</v>
      </c>
      <c r="I237" s="54" t="str">
        <f t="shared" si="29"/>
        <v>01</v>
      </c>
      <c r="J237" s="54" t="str">
        <f t="shared" si="30"/>
        <v>02</v>
      </c>
      <c r="K237" s="55" t="str">
        <f t="shared" si="31"/>
        <v xml:space="preserve"> 환경･에너지･안전</v>
      </c>
      <c r="L237" s="55" t="str">
        <f t="shared" si="32"/>
        <v xml:space="preserve"> 산업환경</v>
      </c>
      <c r="M237" s="55" t="str">
        <f t="shared" si="33"/>
        <v xml:space="preserve"> 대기관리</v>
      </c>
      <c r="O237" s="656"/>
      <c r="R237" s="648"/>
      <c r="S237" s="648"/>
    </row>
    <row r="238" spans="1:19" ht="17.25" customHeight="1" x14ac:dyDescent="0.25">
      <c r="A238" s="50" t="str">
        <f t="shared" si="27"/>
        <v>230103</v>
      </c>
      <c r="B238" s="650" t="s">
        <v>691</v>
      </c>
      <c r="C238" s="651" t="s">
        <v>692</v>
      </c>
      <c r="D238" s="651" t="s">
        <v>695</v>
      </c>
      <c r="E238" s="53">
        <v>8789</v>
      </c>
      <c r="F238" s="53">
        <v>8789</v>
      </c>
      <c r="H238" s="54" t="str">
        <f t="shared" si="28"/>
        <v>23</v>
      </c>
      <c r="I238" s="54" t="str">
        <f t="shared" si="29"/>
        <v>01</v>
      </c>
      <c r="J238" s="54" t="str">
        <f t="shared" si="30"/>
        <v>03</v>
      </c>
      <c r="K238" s="55" t="str">
        <f t="shared" si="31"/>
        <v xml:space="preserve"> 환경･에너지･안전</v>
      </c>
      <c r="L238" s="55" t="str">
        <f t="shared" si="32"/>
        <v xml:space="preserve"> 산업환경</v>
      </c>
      <c r="M238" s="55" t="str">
        <f t="shared" si="33"/>
        <v xml:space="preserve"> 폐기물관리</v>
      </c>
      <c r="O238" s="656"/>
      <c r="R238" s="648"/>
      <c r="S238" s="648"/>
    </row>
    <row r="239" spans="1:19" ht="17.25" customHeight="1" x14ac:dyDescent="0.25">
      <c r="A239" s="50" t="str">
        <f t="shared" si="27"/>
        <v>230104</v>
      </c>
      <c r="B239" s="650" t="s">
        <v>691</v>
      </c>
      <c r="C239" s="651" t="s">
        <v>692</v>
      </c>
      <c r="D239" s="651" t="s">
        <v>696</v>
      </c>
      <c r="E239" s="53">
        <v>8960</v>
      </c>
      <c r="F239" s="53">
        <v>8960</v>
      </c>
      <c r="H239" s="54" t="str">
        <f t="shared" si="28"/>
        <v>23</v>
      </c>
      <c r="I239" s="54" t="str">
        <f t="shared" si="29"/>
        <v>01</v>
      </c>
      <c r="J239" s="54" t="str">
        <f t="shared" si="30"/>
        <v>04</v>
      </c>
      <c r="K239" s="55" t="str">
        <f t="shared" si="31"/>
        <v xml:space="preserve"> 환경･에너지･안전</v>
      </c>
      <c r="L239" s="55" t="str">
        <f t="shared" si="32"/>
        <v xml:space="preserve"> 산업환경</v>
      </c>
      <c r="M239" s="55" t="str">
        <f t="shared" si="33"/>
        <v xml:space="preserve"> 소음진동관리</v>
      </c>
      <c r="O239" s="656"/>
      <c r="R239" s="648"/>
      <c r="S239" s="648"/>
    </row>
    <row r="240" spans="1:19" ht="17.25" customHeight="1" x14ac:dyDescent="0.25">
      <c r="A240" s="50" t="str">
        <f t="shared" si="27"/>
        <v>230105</v>
      </c>
      <c r="B240" s="650" t="s">
        <v>691</v>
      </c>
      <c r="C240" s="651" t="s">
        <v>692</v>
      </c>
      <c r="D240" s="651" t="s">
        <v>697</v>
      </c>
      <c r="E240" s="53">
        <v>8971</v>
      </c>
      <c r="F240" s="53">
        <v>8971</v>
      </c>
      <c r="H240" s="54" t="str">
        <f t="shared" si="28"/>
        <v>23</v>
      </c>
      <c r="I240" s="54" t="str">
        <f t="shared" si="29"/>
        <v>01</v>
      </c>
      <c r="J240" s="54" t="str">
        <f t="shared" si="30"/>
        <v>05</v>
      </c>
      <c r="K240" s="55" t="str">
        <f t="shared" si="31"/>
        <v xml:space="preserve"> 환경･에너지･안전</v>
      </c>
      <c r="L240" s="55" t="str">
        <f t="shared" si="32"/>
        <v xml:space="preserve"> 산업환경</v>
      </c>
      <c r="M240" s="55" t="str">
        <f t="shared" si="33"/>
        <v xml:space="preserve"> 토양․지하수관리</v>
      </c>
      <c r="O240" s="656"/>
      <c r="R240" s="648"/>
      <c r="S240" s="648"/>
    </row>
    <row r="241" spans="1:19" ht="17.25" customHeight="1" x14ac:dyDescent="0.25">
      <c r="A241" s="50" t="str">
        <f t="shared" si="27"/>
        <v>230201</v>
      </c>
      <c r="B241" s="650" t="s">
        <v>691</v>
      </c>
      <c r="C241" s="651" t="s">
        <v>698</v>
      </c>
      <c r="D241" s="651" t="s">
        <v>699</v>
      </c>
      <c r="E241" s="53">
        <v>9123</v>
      </c>
      <c r="F241" s="53">
        <v>9123</v>
      </c>
      <c r="H241" s="54" t="str">
        <f t="shared" si="28"/>
        <v>23</v>
      </c>
      <c r="I241" s="54" t="str">
        <f t="shared" si="29"/>
        <v>02</v>
      </c>
      <c r="J241" s="54" t="str">
        <f t="shared" si="30"/>
        <v>01</v>
      </c>
      <c r="K241" s="55" t="str">
        <f t="shared" si="31"/>
        <v xml:space="preserve"> 환경･에너지･안전</v>
      </c>
      <c r="L241" s="55" t="str">
        <f t="shared" si="32"/>
        <v xml:space="preserve"> 환경보건</v>
      </c>
      <c r="M241" s="55" t="str">
        <f t="shared" si="33"/>
        <v xml:space="preserve"> 환경보건관리</v>
      </c>
      <c r="O241" s="656"/>
      <c r="R241" s="648"/>
      <c r="S241" s="648"/>
    </row>
    <row r="242" spans="1:19" ht="17.25" customHeight="1" x14ac:dyDescent="0.25">
      <c r="A242" s="50" t="str">
        <f t="shared" si="27"/>
        <v>230301</v>
      </c>
      <c r="B242" s="650" t="s">
        <v>691</v>
      </c>
      <c r="C242" s="651" t="s">
        <v>700</v>
      </c>
      <c r="D242" s="651" t="s">
        <v>701</v>
      </c>
      <c r="E242" s="53">
        <v>7538</v>
      </c>
      <c r="F242" s="53">
        <v>7538</v>
      </c>
      <c r="H242" s="54" t="str">
        <f t="shared" si="28"/>
        <v>23</v>
      </c>
      <c r="I242" s="54" t="str">
        <f t="shared" si="29"/>
        <v>03</v>
      </c>
      <c r="J242" s="54" t="str">
        <f t="shared" si="30"/>
        <v>01</v>
      </c>
      <c r="K242" s="55" t="str">
        <f t="shared" si="31"/>
        <v xml:space="preserve"> 환경･에너지･안전</v>
      </c>
      <c r="L242" s="55" t="str">
        <f t="shared" si="32"/>
        <v xml:space="preserve"> 자연환경</v>
      </c>
      <c r="M242" s="55" t="str">
        <f t="shared" si="33"/>
        <v xml:space="preserve"> 생태복원･관리</v>
      </c>
      <c r="O242" s="656"/>
      <c r="R242" s="648"/>
      <c r="S242" s="648"/>
    </row>
    <row r="243" spans="1:19" ht="17.25" customHeight="1" x14ac:dyDescent="0.25">
      <c r="A243" s="50" t="str">
        <f t="shared" si="27"/>
        <v>230401</v>
      </c>
      <c r="B243" s="650" t="s">
        <v>691</v>
      </c>
      <c r="C243" s="651" t="s">
        <v>702</v>
      </c>
      <c r="D243" s="651" t="s">
        <v>703</v>
      </c>
      <c r="E243" s="53">
        <v>8437</v>
      </c>
      <c r="F243" s="53">
        <v>8437</v>
      </c>
      <c r="H243" s="54" t="str">
        <f t="shared" si="28"/>
        <v>23</v>
      </c>
      <c r="I243" s="54" t="str">
        <f t="shared" si="29"/>
        <v>04</v>
      </c>
      <c r="J243" s="54" t="str">
        <f t="shared" si="30"/>
        <v>01</v>
      </c>
      <c r="K243" s="55" t="str">
        <f t="shared" si="31"/>
        <v xml:space="preserve"> 환경･에너지･안전</v>
      </c>
      <c r="L243" s="55" t="str">
        <f t="shared" si="32"/>
        <v xml:space="preserve"> 환경서비스</v>
      </c>
      <c r="M243" s="55" t="str">
        <f t="shared" si="33"/>
        <v xml:space="preserve"> 환경경영</v>
      </c>
      <c r="O243" s="656"/>
      <c r="R243" s="648"/>
      <c r="S243" s="648"/>
    </row>
    <row r="244" spans="1:19" ht="17.25" customHeight="1" x14ac:dyDescent="0.25">
      <c r="A244" s="50" t="str">
        <f t="shared" si="27"/>
        <v>230402</v>
      </c>
      <c r="B244" s="650" t="s">
        <v>691</v>
      </c>
      <c r="C244" s="651" t="s">
        <v>702</v>
      </c>
      <c r="D244" s="651" t="s">
        <v>704</v>
      </c>
      <c r="E244" s="53">
        <v>8472</v>
      </c>
      <c r="F244" s="53">
        <v>8472</v>
      </c>
      <c r="H244" s="54" t="str">
        <f t="shared" si="28"/>
        <v>23</v>
      </c>
      <c r="I244" s="54" t="str">
        <f t="shared" si="29"/>
        <v>04</v>
      </c>
      <c r="J244" s="54" t="str">
        <f t="shared" si="30"/>
        <v>02</v>
      </c>
      <c r="K244" s="55" t="str">
        <f t="shared" si="31"/>
        <v xml:space="preserve"> 환경･에너지･안전</v>
      </c>
      <c r="L244" s="55" t="str">
        <f t="shared" si="32"/>
        <v xml:space="preserve"> 환경서비스</v>
      </c>
      <c r="M244" s="55" t="str">
        <f t="shared" si="33"/>
        <v xml:space="preserve"> 환경평가</v>
      </c>
      <c r="O244" s="656"/>
      <c r="R244" s="648"/>
      <c r="S244" s="648"/>
    </row>
    <row r="245" spans="1:19" ht="17.25" customHeight="1" x14ac:dyDescent="0.25">
      <c r="A245" s="50" t="str">
        <f t="shared" si="27"/>
        <v>230501</v>
      </c>
      <c r="B245" s="650" t="s">
        <v>691</v>
      </c>
      <c r="C245" s="651" t="s">
        <v>705</v>
      </c>
      <c r="D245" s="651" t="s">
        <v>706</v>
      </c>
      <c r="E245" s="53">
        <v>9912</v>
      </c>
      <c r="F245" s="53">
        <v>9912</v>
      </c>
      <c r="H245" s="54" t="str">
        <f t="shared" si="28"/>
        <v>23</v>
      </c>
      <c r="I245" s="54" t="str">
        <f t="shared" si="29"/>
        <v>05</v>
      </c>
      <c r="J245" s="54" t="str">
        <f t="shared" si="30"/>
        <v>01</v>
      </c>
      <c r="K245" s="55" t="str">
        <f t="shared" si="31"/>
        <v xml:space="preserve"> 환경･에너지･안전</v>
      </c>
      <c r="L245" s="55" t="str">
        <f t="shared" si="32"/>
        <v xml:space="preserve"> 에너지･자원</v>
      </c>
      <c r="M245" s="55" t="str">
        <f t="shared" si="33"/>
        <v xml:space="preserve"> 광산조사･탐사</v>
      </c>
      <c r="O245" s="656"/>
      <c r="R245" s="648"/>
      <c r="S245" s="648"/>
    </row>
    <row r="246" spans="1:19" ht="17.25" customHeight="1" x14ac:dyDescent="0.25">
      <c r="A246" s="50" t="str">
        <f t="shared" si="27"/>
        <v>230502</v>
      </c>
      <c r="B246" s="650" t="s">
        <v>691</v>
      </c>
      <c r="C246" s="651" t="s">
        <v>705</v>
      </c>
      <c r="D246" s="651" t="s">
        <v>707</v>
      </c>
      <c r="E246" s="53">
        <v>9266</v>
      </c>
      <c r="F246" s="53">
        <v>9266</v>
      </c>
      <c r="H246" s="54" t="str">
        <f t="shared" si="28"/>
        <v>23</v>
      </c>
      <c r="I246" s="54" t="str">
        <f t="shared" si="29"/>
        <v>05</v>
      </c>
      <c r="J246" s="54" t="str">
        <f t="shared" si="30"/>
        <v>02</v>
      </c>
      <c r="K246" s="55" t="str">
        <f t="shared" si="31"/>
        <v xml:space="preserve"> 환경･에너지･안전</v>
      </c>
      <c r="L246" s="55" t="str">
        <f t="shared" si="32"/>
        <v xml:space="preserve"> 에너지･자원</v>
      </c>
      <c r="M246" s="55" t="str">
        <f t="shared" si="33"/>
        <v xml:space="preserve"> 광물･석유자원개발･생산</v>
      </c>
      <c r="O246" s="656"/>
      <c r="R246" s="648"/>
      <c r="S246" s="648"/>
    </row>
    <row r="247" spans="1:19" ht="17.25" customHeight="1" x14ac:dyDescent="0.25">
      <c r="A247" s="50" t="str">
        <f t="shared" si="27"/>
        <v>230503</v>
      </c>
      <c r="B247" s="650" t="s">
        <v>691</v>
      </c>
      <c r="C247" s="651" t="s">
        <v>705</v>
      </c>
      <c r="D247" s="651" t="s">
        <v>708</v>
      </c>
      <c r="E247" s="53">
        <v>6732</v>
      </c>
      <c r="F247" s="53">
        <v>6732</v>
      </c>
      <c r="H247" s="54" t="str">
        <f t="shared" si="28"/>
        <v>23</v>
      </c>
      <c r="I247" s="54" t="str">
        <f t="shared" si="29"/>
        <v>05</v>
      </c>
      <c r="J247" s="54" t="str">
        <f t="shared" si="30"/>
        <v>03</v>
      </c>
      <c r="K247" s="55" t="str">
        <f t="shared" si="31"/>
        <v xml:space="preserve"> 환경･에너지･안전</v>
      </c>
      <c r="L247" s="55" t="str">
        <f t="shared" si="32"/>
        <v xml:space="preserve"> 에너지･자원</v>
      </c>
      <c r="M247" s="55" t="str">
        <f t="shared" si="33"/>
        <v xml:space="preserve"> 광산환경관리</v>
      </c>
      <c r="O247" s="656"/>
      <c r="R247" s="648"/>
      <c r="S247" s="648"/>
    </row>
    <row r="248" spans="1:19" ht="17.25" customHeight="1" x14ac:dyDescent="0.25">
      <c r="A248" s="50" t="str">
        <f t="shared" si="27"/>
        <v>230504</v>
      </c>
      <c r="B248" s="650" t="s">
        <v>691</v>
      </c>
      <c r="C248" s="651" t="s">
        <v>705</v>
      </c>
      <c r="D248" s="651" t="s">
        <v>709</v>
      </c>
      <c r="E248" s="53">
        <v>6378</v>
      </c>
      <c r="F248" s="53">
        <v>6378</v>
      </c>
      <c r="H248" s="54" t="str">
        <f t="shared" si="28"/>
        <v>23</v>
      </c>
      <c r="I248" s="54" t="str">
        <f t="shared" si="29"/>
        <v>05</v>
      </c>
      <c r="J248" s="54" t="str">
        <f t="shared" si="30"/>
        <v>04</v>
      </c>
      <c r="K248" s="55" t="str">
        <f t="shared" si="31"/>
        <v xml:space="preserve"> 환경･에너지･안전</v>
      </c>
      <c r="L248" s="55" t="str">
        <f t="shared" si="32"/>
        <v xml:space="preserve"> 에너지･자원</v>
      </c>
      <c r="M248" s="55" t="str">
        <f t="shared" si="33"/>
        <v xml:space="preserve"> 광산보안</v>
      </c>
      <c r="O248" s="656"/>
      <c r="R248" s="648"/>
      <c r="S248" s="648"/>
    </row>
    <row r="249" spans="1:19" ht="17.25" customHeight="1" x14ac:dyDescent="0.25">
      <c r="A249" s="50" t="str">
        <f t="shared" si="27"/>
        <v>230505</v>
      </c>
      <c r="B249" s="650" t="s">
        <v>691</v>
      </c>
      <c r="C249" s="651" t="s">
        <v>705</v>
      </c>
      <c r="D249" s="651" t="s">
        <v>710</v>
      </c>
      <c r="E249" s="53">
        <v>7170</v>
      </c>
      <c r="F249" s="53">
        <v>7170</v>
      </c>
      <c r="H249" s="54" t="str">
        <f t="shared" si="28"/>
        <v>23</v>
      </c>
      <c r="I249" s="54" t="str">
        <f t="shared" si="29"/>
        <v>05</v>
      </c>
      <c r="J249" s="54" t="str">
        <f t="shared" si="30"/>
        <v>05</v>
      </c>
      <c r="K249" s="55" t="str">
        <f t="shared" si="31"/>
        <v xml:space="preserve"> 환경･에너지･안전</v>
      </c>
      <c r="L249" s="55" t="str">
        <f t="shared" si="32"/>
        <v xml:space="preserve"> 에너지･자원</v>
      </c>
      <c r="M249" s="55" t="str">
        <f t="shared" si="33"/>
        <v xml:space="preserve"> 신재생에너지생산</v>
      </c>
      <c r="O249" s="656"/>
      <c r="R249" s="648"/>
      <c r="S249" s="648"/>
    </row>
    <row r="250" spans="1:19" ht="17.25" customHeight="1" x14ac:dyDescent="0.25">
      <c r="A250" s="50" t="str">
        <f t="shared" si="27"/>
        <v>230506</v>
      </c>
      <c r="B250" s="650" t="s">
        <v>691</v>
      </c>
      <c r="C250" s="651" t="s">
        <v>705</v>
      </c>
      <c r="D250" s="651" t="s">
        <v>711</v>
      </c>
      <c r="E250" s="53">
        <v>7349</v>
      </c>
      <c r="F250" s="53">
        <v>7349</v>
      </c>
      <c r="H250" s="54" t="str">
        <f t="shared" si="28"/>
        <v>23</v>
      </c>
      <c r="I250" s="54" t="str">
        <f t="shared" si="29"/>
        <v>05</v>
      </c>
      <c r="J250" s="54" t="str">
        <f t="shared" si="30"/>
        <v>06</v>
      </c>
      <c r="K250" s="55" t="str">
        <f t="shared" si="31"/>
        <v xml:space="preserve"> 환경･에너지･안전</v>
      </c>
      <c r="L250" s="55" t="str">
        <f t="shared" si="32"/>
        <v xml:space="preserve"> 에너지･자원</v>
      </c>
      <c r="M250" s="55" t="str">
        <f t="shared" si="33"/>
        <v xml:space="preserve"> 에너지관리</v>
      </c>
      <c r="O250" s="656"/>
      <c r="R250" s="648"/>
      <c r="S250" s="648"/>
    </row>
    <row r="251" spans="1:19" ht="17.25" customHeight="1" x14ac:dyDescent="0.25">
      <c r="A251" s="50" t="str">
        <f t="shared" si="27"/>
        <v>230601</v>
      </c>
      <c r="B251" s="650" t="s">
        <v>691</v>
      </c>
      <c r="C251" s="651" t="s">
        <v>712</v>
      </c>
      <c r="D251" s="651" t="s">
        <v>713</v>
      </c>
      <c r="E251" s="53">
        <v>6184</v>
      </c>
      <c r="F251" s="53">
        <v>6184</v>
      </c>
      <c r="H251" s="54" t="str">
        <f t="shared" si="28"/>
        <v>23</v>
      </c>
      <c r="I251" s="54" t="str">
        <f t="shared" si="29"/>
        <v>06</v>
      </c>
      <c r="J251" s="54" t="str">
        <f t="shared" si="30"/>
        <v>01</v>
      </c>
      <c r="K251" s="55" t="str">
        <f t="shared" si="31"/>
        <v xml:space="preserve"> 환경･에너지･안전</v>
      </c>
      <c r="L251" s="55" t="str">
        <f t="shared" si="32"/>
        <v xml:space="preserve"> 산업안전</v>
      </c>
      <c r="M251" s="55" t="str">
        <f t="shared" si="33"/>
        <v xml:space="preserve"> 산업안전관리</v>
      </c>
      <c r="O251" s="656"/>
      <c r="R251" s="648"/>
      <c r="S251" s="648"/>
    </row>
    <row r="252" spans="1:19" ht="17.25" customHeight="1" x14ac:dyDescent="0.25">
      <c r="A252" s="50" t="str">
        <f t="shared" si="27"/>
        <v>230602</v>
      </c>
      <c r="B252" s="650" t="s">
        <v>691</v>
      </c>
      <c r="C252" s="651" t="s">
        <v>712</v>
      </c>
      <c r="D252" s="651" t="s">
        <v>714</v>
      </c>
      <c r="E252" s="53">
        <v>7889</v>
      </c>
      <c r="F252" s="53">
        <v>7889</v>
      </c>
      <c r="H252" s="54" t="str">
        <f t="shared" si="28"/>
        <v>23</v>
      </c>
      <c r="I252" s="54" t="str">
        <f t="shared" si="29"/>
        <v>06</v>
      </c>
      <c r="J252" s="54" t="str">
        <f t="shared" si="30"/>
        <v>02</v>
      </c>
      <c r="K252" s="55" t="str">
        <f t="shared" si="31"/>
        <v xml:space="preserve"> 환경･에너지･안전</v>
      </c>
      <c r="L252" s="55" t="str">
        <f t="shared" si="32"/>
        <v xml:space="preserve"> 산업안전</v>
      </c>
      <c r="M252" s="55" t="str">
        <f t="shared" si="33"/>
        <v xml:space="preserve"> 산업보건관리</v>
      </c>
      <c r="O252" s="656"/>
      <c r="R252" s="648"/>
      <c r="S252" s="648"/>
    </row>
    <row r="253" spans="1:19" x14ac:dyDescent="0.25">
      <c r="A253" s="50" t="str">
        <f t="shared" si="27"/>
        <v>230603</v>
      </c>
      <c r="B253" s="654" t="s">
        <v>691</v>
      </c>
      <c r="C253" s="654" t="s">
        <v>712</v>
      </c>
      <c r="D253" s="654" t="s">
        <v>715</v>
      </c>
      <c r="E253" s="53">
        <v>6376</v>
      </c>
      <c r="F253" s="53">
        <v>6376</v>
      </c>
      <c r="H253" s="54" t="str">
        <f t="shared" si="28"/>
        <v>23</v>
      </c>
      <c r="I253" s="54" t="str">
        <f t="shared" si="29"/>
        <v>06</v>
      </c>
      <c r="J253" s="54" t="str">
        <f t="shared" si="30"/>
        <v>03</v>
      </c>
      <c r="K253" s="55" t="str">
        <f t="shared" si="31"/>
        <v xml:space="preserve"> 환경･에너지･안전</v>
      </c>
      <c r="L253" s="55" t="str">
        <f t="shared" si="32"/>
        <v xml:space="preserve"> 산업안전</v>
      </c>
      <c r="M253" s="55" t="str">
        <f t="shared" si="33"/>
        <v xml:space="preserve"> 비파괴검사</v>
      </c>
      <c r="O253" s="656"/>
      <c r="R253" s="648"/>
      <c r="S253" s="648"/>
    </row>
    <row r="254" spans="1:19" x14ac:dyDescent="0.25">
      <c r="A254" s="50" t="str">
        <f t="shared" si="27"/>
        <v>240101</v>
      </c>
      <c r="B254" s="654" t="s">
        <v>716</v>
      </c>
      <c r="C254" s="654" t="s">
        <v>717</v>
      </c>
      <c r="D254" s="654" t="s">
        <v>718</v>
      </c>
      <c r="E254" s="53">
        <v>6992</v>
      </c>
      <c r="F254" s="53">
        <v>6992</v>
      </c>
      <c r="H254" s="54" t="str">
        <f t="shared" si="28"/>
        <v>24</v>
      </c>
      <c r="I254" s="54" t="str">
        <f t="shared" si="29"/>
        <v>01</v>
      </c>
      <c r="J254" s="54" t="str">
        <f t="shared" si="30"/>
        <v>01</v>
      </c>
      <c r="K254" s="55" t="str">
        <f t="shared" si="31"/>
        <v xml:space="preserve"> 농림어업</v>
      </c>
      <c r="L254" s="55" t="str">
        <f t="shared" si="32"/>
        <v xml:space="preserve"> 농업</v>
      </c>
      <c r="M254" s="55" t="str">
        <f t="shared" si="33"/>
        <v xml:space="preserve"> 작물재배</v>
      </c>
      <c r="O254" s="656"/>
      <c r="R254" s="648"/>
      <c r="S254" s="648"/>
    </row>
    <row r="255" spans="1:19" x14ac:dyDescent="0.25">
      <c r="A255" s="50" t="str">
        <f t="shared" si="27"/>
        <v>240102</v>
      </c>
      <c r="B255" s="654" t="s">
        <v>716</v>
      </c>
      <c r="C255" s="654" t="s">
        <v>717</v>
      </c>
      <c r="D255" s="654" t="s">
        <v>719</v>
      </c>
      <c r="E255" s="53">
        <v>7676</v>
      </c>
      <c r="F255" s="53">
        <v>7676</v>
      </c>
      <c r="H255" s="54" t="str">
        <f t="shared" si="28"/>
        <v>24</v>
      </c>
      <c r="I255" s="54" t="str">
        <f t="shared" si="29"/>
        <v>01</v>
      </c>
      <c r="J255" s="54" t="str">
        <f t="shared" si="30"/>
        <v>02</v>
      </c>
      <c r="K255" s="55" t="str">
        <f t="shared" si="31"/>
        <v xml:space="preserve"> 농림어업</v>
      </c>
      <c r="L255" s="55" t="str">
        <f t="shared" si="32"/>
        <v xml:space="preserve"> 농업</v>
      </c>
      <c r="M255" s="55" t="str">
        <f t="shared" si="33"/>
        <v xml:space="preserve"> 종자생산･유통</v>
      </c>
      <c r="O255" s="656"/>
      <c r="R255" s="648"/>
      <c r="S255" s="648"/>
    </row>
    <row r="256" spans="1:19" x14ac:dyDescent="0.25">
      <c r="A256" s="50" t="str">
        <f t="shared" si="27"/>
        <v>240103</v>
      </c>
      <c r="B256" s="654" t="s">
        <v>716</v>
      </c>
      <c r="C256" s="654" t="s">
        <v>717</v>
      </c>
      <c r="D256" s="654" t="s">
        <v>720</v>
      </c>
      <c r="E256" s="53">
        <v>8587</v>
      </c>
      <c r="F256" s="53">
        <v>8587</v>
      </c>
      <c r="H256" s="54" t="str">
        <f t="shared" si="28"/>
        <v>24</v>
      </c>
      <c r="I256" s="54" t="str">
        <f t="shared" si="29"/>
        <v>01</v>
      </c>
      <c r="J256" s="54" t="str">
        <f t="shared" si="30"/>
        <v>03</v>
      </c>
      <c r="K256" s="55" t="str">
        <f t="shared" si="31"/>
        <v xml:space="preserve"> 농림어업</v>
      </c>
      <c r="L256" s="55" t="str">
        <f t="shared" si="32"/>
        <v xml:space="preserve"> 농업</v>
      </c>
      <c r="M256" s="55" t="str">
        <f t="shared" si="33"/>
        <v xml:space="preserve"> 농촌개발</v>
      </c>
      <c r="O256" s="656"/>
      <c r="R256" s="648"/>
      <c r="S256" s="648"/>
    </row>
    <row r="257" spans="1:19" x14ac:dyDescent="0.25">
      <c r="A257" s="50" t="str">
        <f t="shared" si="27"/>
        <v>240201</v>
      </c>
      <c r="B257" s="654" t="s">
        <v>716</v>
      </c>
      <c r="C257" s="654" t="s">
        <v>721</v>
      </c>
      <c r="D257" s="654" t="s">
        <v>722</v>
      </c>
      <c r="E257" s="53">
        <v>5968</v>
      </c>
      <c r="F257" s="53">
        <v>5968</v>
      </c>
      <c r="H257" s="54" t="str">
        <f t="shared" si="28"/>
        <v>24</v>
      </c>
      <c r="I257" s="54" t="str">
        <f t="shared" si="29"/>
        <v>02</v>
      </c>
      <c r="J257" s="54" t="str">
        <f t="shared" si="30"/>
        <v>01</v>
      </c>
      <c r="K257" s="55" t="str">
        <f t="shared" si="31"/>
        <v xml:space="preserve"> 농림어업</v>
      </c>
      <c r="L257" s="55" t="str">
        <f t="shared" si="32"/>
        <v xml:space="preserve"> 축산</v>
      </c>
      <c r="M257" s="55" t="str">
        <f t="shared" si="33"/>
        <v xml:space="preserve"> 축산자원개발</v>
      </c>
      <c r="O257" s="656"/>
      <c r="R257" s="648"/>
      <c r="S257" s="648"/>
    </row>
    <row r="258" spans="1:19" x14ac:dyDescent="0.25">
      <c r="A258" s="50" t="str">
        <f t="shared" si="27"/>
        <v>240202</v>
      </c>
      <c r="B258" s="654" t="s">
        <v>716</v>
      </c>
      <c r="C258" s="654" t="s">
        <v>721</v>
      </c>
      <c r="D258" s="654" t="s">
        <v>723</v>
      </c>
      <c r="E258" s="53">
        <v>6252</v>
      </c>
      <c r="F258" s="53">
        <v>6252</v>
      </c>
      <c r="H258" s="54" t="str">
        <f t="shared" si="28"/>
        <v>24</v>
      </c>
      <c r="I258" s="54" t="str">
        <f t="shared" si="29"/>
        <v>02</v>
      </c>
      <c r="J258" s="54" t="str">
        <f t="shared" si="30"/>
        <v>02</v>
      </c>
      <c r="K258" s="55" t="str">
        <f t="shared" si="31"/>
        <v xml:space="preserve"> 농림어업</v>
      </c>
      <c r="L258" s="55" t="str">
        <f t="shared" si="32"/>
        <v xml:space="preserve"> 축산</v>
      </c>
      <c r="M258" s="55" t="str">
        <f t="shared" si="33"/>
        <v xml:space="preserve"> 사육관리</v>
      </c>
      <c r="O258" s="656"/>
      <c r="R258" s="648"/>
      <c r="S258" s="648"/>
    </row>
    <row r="259" spans="1:19" x14ac:dyDescent="0.25">
      <c r="A259" s="50" t="str">
        <f t="shared" si="27"/>
        <v>240301</v>
      </c>
      <c r="B259" s="654" t="s">
        <v>716</v>
      </c>
      <c r="C259" s="654" t="s">
        <v>724</v>
      </c>
      <c r="D259" s="654" t="s">
        <v>725</v>
      </c>
      <c r="E259" s="53">
        <v>7100</v>
      </c>
      <c r="F259" s="53">
        <v>7100</v>
      </c>
      <c r="H259" s="54" t="str">
        <f t="shared" si="28"/>
        <v>24</v>
      </c>
      <c r="I259" s="54" t="str">
        <f t="shared" si="29"/>
        <v>03</v>
      </c>
      <c r="J259" s="54" t="str">
        <f t="shared" si="30"/>
        <v>01</v>
      </c>
      <c r="K259" s="55" t="str">
        <f t="shared" si="31"/>
        <v xml:space="preserve"> 농림어업</v>
      </c>
      <c r="L259" s="55" t="str">
        <f t="shared" si="32"/>
        <v xml:space="preserve"> 임업</v>
      </c>
      <c r="M259" s="55" t="str">
        <f t="shared" si="33"/>
        <v xml:space="preserve"> 산림자원조성</v>
      </c>
      <c r="O259" s="656"/>
      <c r="R259" s="648"/>
      <c r="S259" s="648"/>
    </row>
    <row r="260" spans="1:19" x14ac:dyDescent="0.25">
      <c r="A260" s="50" t="str">
        <f t="shared" si="27"/>
        <v>240302</v>
      </c>
      <c r="B260" s="654" t="s">
        <v>716</v>
      </c>
      <c r="C260" s="654" t="s">
        <v>724</v>
      </c>
      <c r="D260" s="654" t="s">
        <v>726</v>
      </c>
      <c r="E260" s="53">
        <v>8715</v>
      </c>
      <c r="F260" s="53">
        <v>8715</v>
      </c>
      <c r="H260" s="54" t="str">
        <f t="shared" si="28"/>
        <v>24</v>
      </c>
      <c r="I260" s="54" t="str">
        <f t="shared" si="29"/>
        <v>03</v>
      </c>
      <c r="J260" s="54" t="str">
        <f t="shared" si="30"/>
        <v>02</v>
      </c>
      <c r="K260" s="55" t="str">
        <f t="shared" si="31"/>
        <v xml:space="preserve"> 농림어업</v>
      </c>
      <c r="L260" s="55" t="str">
        <f t="shared" si="32"/>
        <v xml:space="preserve"> 임업</v>
      </c>
      <c r="M260" s="55" t="str">
        <f t="shared" si="33"/>
        <v xml:space="preserve"> 산림관리</v>
      </c>
      <c r="O260" s="656"/>
      <c r="R260" s="648"/>
      <c r="S260" s="648"/>
    </row>
    <row r="261" spans="1:19" x14ac:dyDescent="0.25">
      <c r="A261" s="50" t="str">
        <f t="shared" si="27"/>
        <v>240303</v>
      </c>
      <c r="B261" s="654" t="s">
        <v>716</v>
      </c>
      <c r="C261" s="654" t="s">
        <v>724</v>
      </c>
      <c r="D261" s="654" t="s">
        <v>727</v>
      </c>
      <c r="E261" s="53">
        <v>8748</v>
      </c>
      <c r="F261" s="53">
        <v>8748</v>
      </c>
      <c r="H261" s="54" t="str">
        <f t="shared" si="28"/>
        <v>24</v>
      </c>
      <c r="I261" s="54" t="str">
        <f t="shared" si="29"/>
        <v>03</v>
      </c>
      <c r="J261" s="54" t="str">
        <f t="shared" si="30"/>
        <v>03</v>
      </c>
      <c r="K261" s="55" t="str">
        <f t="shared" si="31"/>
        <v xml:space="preserve"> 농림어업</v>
      </c>
      <c r="L261" s="55" t="str">
        <f t="shared" si="32"/>
        <v xml:space="preserve"> 임업</v>
      </c>
      <c r="M261" s="55" t="str">
        <f t="shared" si="33"/>
        <v xml:space="preserve"> 임산물생산･가공</v>
      </c>
      <c r="O261" s="656"/>
      <c r="R261" s="648"/>
      <c r="S261" s="648"/>
    </row>
    <row r="262" spans="1:19" x14ac:dyDescent="0.25">
      <c r="A262" s="50" t="str">
        <f t="shared" ref="A262:A265" si="34">H262&amp;I262&amp;J262</f>
        <v>240401</v>
      </c>
      <c r="B262" s="654" t="s">
        <v>716</v>
      </c>
      <c r="C262" s="654" t="s">
        <v>728</v>
      </c>
      <c r="D262" s="654" t="s">
        <v>729</v>
      </c>
      <c r="E262" s="53">
        <v>6473</v>
      </c>
      <c r="F262" s="53">
        <v>6473</v>
      </c>
      <c r="H262" s="54" t="str">
        <f t="shared" si="28"/>
        <v>24</v>
      </c>
      <c r="I262" s="54" t="str">
        <f t="shared" si="29"/>
        <v>04</v>
      </c>
      <c r="J262" s="54" t="str">
        <f t="shared" si="30"/>
        <v>01</v>
      </c>
      <c r="K262" s="55" t="str">
        <f t="shared" si="31"/>
        <v xml:space="preserve"> 농림어업</v>
      </c>
      <c r="L262" s="55" t="str">
        <f t="shared" si="32"/>
        <v xml:space="preserve"> 수산</v>
      </c>
      <c r="M262" s="55" t="str">
        <f t="shared" si="33"/>
        <v xml:space="preserve"> 어업</v>
      </c>
      <c r="O262" s="656"/>
      <c r="R262" s="648"/>
      <c r="S262" s="648"/>
    </row>
    <row r="263" spans="1:19" x14ac:dyDescent="0.25">
      <c r="A263" s="50" t="str">
        <f t="shared" si="34"/>
        <v>240402</v>
      </c>
      <c r="B263" s="654" t="s">
        <v>716</v>
      </c>
      <c r="C263" s="654" t="s">
        <v>728</v>
      </c>
      <c r="D263" s="654" t="s">
        <v>730</v>
      </c>
      <c r="E263" s="53">
        <v>5673</v>
      </c>
      <c r="F263" s="53">
        <v>5673</v>
      </c>
      <c r="H263" s="54" t="str">
        <f t="shared" si="28"/>
        <v>24</v>
      </c>
      <c r="I263" s="54" t="str">
        <f t="shared" si="29"/>
        <v>04</v>
      </c>
      <c r="J263" s="54" t="str">
        <f t="shared" si="30"/>
        <v>02</v>
      </c>
      <c r="K263" s="55" t="str">
        <f t="shared" si="31"/>
        <v xml:space="preserve"> 농림어업</v>
      </c>
      <c r="L263" s="55" t="str">
        <f t="shared" si="32"/>
        <v xml:space="preserve"> 수산</v>
      </c>
      <c r="M263" s="55" t="str">
        <f t="shared" si="33"/>
        <v xml:space="preserve"> 양식</v>
      </c>
      <c r="O263" s="656"/>
      <c r="R263" s="648"/>
      <c r="S263" s="648"/>
    </row>
    <row r="264" spans="1:19" x14ac:dyDescent="0.25">
      <c r="A264" s="50" t="str">
        <f t="shared" si="34"/>
        <v>240403</v>
      </c>
      <c r="B264" s="654" t="s">
        <v>716</v>
      </c>
      <c r="C264" s="654" t="s">
        <v>728</v>
      </c>
      <c r="D264" s="654" t="s">
        <v>731</v>
      </c>
      <c r="E264" s="53">
        <v>5673</v>
      </c>
      <c r="F264" s="53">
        <v>5673</v>
      </c>
      <c r="H264" s="54" t="str">
        <f t="shared" si="28"/>
        <v>24</v>
      </c>
      <c r="I264" s="54" t="str">
        <f t="shared" si="29"/>
        <v>04</v>
      </c>
      <c r="J264" s="54" t="str">
        <f t="shared" si="30"/>
        <v>03</v>
      </c>
      <c r="K264" s="55" t="str">
        <f t="shared" si="31"/>
        <v xml:space="preserve"> 농림어업</v>
      </c>
      <c r="L264" s="55" t="str">
        <f t="shared" si="32"/>
        <v xml:space="preserve"> 수산</v>
      </c>
      <c r="M264" s="55" t="str">
        <f t="shared" si="33"/>
        <v xml:space="preserve"> 수산자원관리</v>
      </c>
      <c r="O264" s="656"/>
      <c r="R264" s="648"/>
      <c r="S264" s="648"/>
    </row>
    <row r="265" spans="1:19" x14ac:dyDescent="0.25">
      <c r="A265" s="50" t="str">
        <f t="shared" si="34"/>
        <v>240404</v>
      </c>
      <c r="B265" s="654" t="s">
        <v>716</v>
      </c>
      <c r="C265" s="654" t="s">
        <v>728</v>
      </c>
      <c r="D265" s="654" t="s">
        <v>732</v>
      </c>
      <c r="E265" s="53">
        <v>8255</v>
      </c>
      <c r="F265" s="53">
        <v>8255</v>
      </c>
      <c r="H265" s="54" t="str">
        <f t="shared" si="28"/>
        <v>24</v>
      </c>
      <c r="I265" s="54" t="str">
        <f t="shared" si="29"/>
        <v>04</v>
      </c>
      <c r="J265" s="54" t="str">
        <f t="shared" si="30"/>
        <v>04</v>
      </c>
      <c r="K265" s="55" t="str">
        <f t="shared" si="31"/>
        <v xml:space="preserve"> 농림어업</v>
      </c>
      <c r="L265" s="55" t="str">
        <f t="shared" si="32"/>
        <v xml:space="preserve"> 수산</v>
      </c>
      <c r="M265" s="55" t="str">
        <f t="shared" si="33"/>
        <v xml:space="preserve"> 어촌개발</v>
      </c>
      <c r="O265" s="656"/>
      <c r="R265" s="648"/>
      <c r="S265" s="648"/>
    </row>
    <row r="266" spans="1:19" x14ac:dyDescent="0.25">
      <c r="B266" s="655"/>
      <c r="C266" s="655"/>
      <c r="D266" s="655"/>
      <c r="E266" s="655"/>
      <c r="F266" s="655"/>
    </row>
    <row r="279" spans="1:5" x14ac:dyDescent="0.25">
      <c r="A279" s="48" t="s">
        <v>736</v>
      </c>
    </row>
    <row r="280" spans="1:5" ht="17.399999999999999" customHeight="1" x14ac:dyDescent="0.25">
      <c r="A280" s="966" t="s">
        <v>737</v>
      </c>
      <c r="B280" s="965" t="s">
        <v>157</v>
      </c>
      <c r="C280" s="965" t="s">
        <v>158</v>
      </c>
      <c r="D280" s="965"/>
      <c r="E280" s="967" t="s">
        <v>159</v>
      </c>
    </row>
    <row r="281" spans="1:5" ht="17.399999999999999" customHeight="1" x14ac:dyDescent="0.25">
      <c r="A281" s="966"/>
      <c r="B281" s="965"/>
      <c r="C281" s="57" t="s">
        <v>738</v>
      </c>
      <c r="D281" s="57" t="s">
        <v>739</v>
      </c>
      <c r="E281" s="968"/>
    </row>
    <row r="282" spans="1:5" ht="17.399999999999999" customHeight="1" x14ac:dyDescent="0.25">
      <c r="A282" s="50" t="s">
        <v>740</v>
      </c>
      <c r="B282" s="53">
        <v>6160</v>
      </c>
      <c r="C282" s="53">
        <v>12100</v>
      </c>
      <c r="D282" s="53">
        <v>18150</v>
      </c>
      <c r="E282" s="53">
        <v>3960</v>
      </c>
    </row>
    <row r="283" spans="1:5" ht="17.399999999999999" customHeight="1" x14ac:dyDescent="0.25">
      <c r="A283" s="50" t="s">
        <v>741</v>
      </c>
      <c r="B283" s="53">
        <v>4180</v>
      </c>
      <c r="C283" s="53">
        <v>8140</v>
      </c>
      <c r="D283" s="53">
        <v>12210</v>
      </c>
      <c r="E283" s="53">
        <v>3080</v>
      </c>
    </row>
    <row r="284" spans="1:5" ht="17.399999999999999" customHeight="1" x14ac:dyDescent="0.25">
      <c r="A284" s="50" t="s">
        <v>742</v>
      </c>
      <c r="B284" s="53">
        <v>2970</v>
      </c>
      <c r="C284" s="53">
        <v>5940</v>
      </c>
      <c r="D284" s="53">
        <v>8910</v>
      </c>
      <c r="E284" s="53">
        <v>2170</v>
      </c>
    </row>
  </sheetData>
  <mergeCells count="4">
    <mergeCell ref="C280:D280"/>
    <mergeCell ref="A280:A281"/>
    <mergeCell ref="B280:B281"/>
    <mergeCell ref="E280:E281"/>
  </mergeCells>
  <phoneticPr fontId="7"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P37"/>
  <sheetViews>
    <sheetView view="pageBreakPreview" zoomScaleSheetLayoutView="100" workbookViewId="0">
      <selection activeCell="K29" sqref="K29"/>
    </sheetView>
  </sheetViews>
  <sheetFormatPr defaultColWidth="9.21875" defaultRowHeight="30" customHeight="1" outlineLevelRow="1" x14ac:dyDescent="0.25"/>
  <cols>
    <col min="1" max="1" width="6.44140625" style="142" customWidth="1"/>
    <col min="2" max="3" width="11.5546875" style="142" customWidth="1"/>
    <col min="4" max="4" width="21.44140625" style="142" customWidth="1"/>
    <col min="5" max="9" width="15.5546875" style="142" customWidth="1"/>
    <col min="10" max="11" width="15.5546875" style="509" customWidth="1"/>
    <col min="12" max="12" width="15.5546875" style="142" customWidth="1"/>
    <col min="13" max="13" width="1.77734375" style="142" customWidth="1"/>
    <col min="14" max="16" width="13" style="341" customWidth="1"/>
    <col min="17" max="16384" width="9.21875" style="142"/>
  </cols>
  <sheetData>
    <row r="1" spans="1:16" ht="30" customHeight="1" x14ac:dyDescent="0.25">
      <c r="A1" s="301" t="s">
        <v>278</v>
      </c>
      <c r="B1" s="460"/>
      <c r="C1" s="461"/>
      <c r="D1" s="461"/>
      <c r="E1" s="461"/>
      <c r="F1" s="461"/>
      <c r="G1" s="461"/>
      <c r="H1" s="461"/>
      <c r="I1" s="461"/>
      <c r="J1" s="462"/>
      <c r="K1" s="462"/>
      <c r="L1" s="461"/>
    </row>
    <row r="2" spans="1:16" s="467" customFormat="1" ht="30" customHeight="1" x14ac:dyDescent="0.25">
      <c r="A2" s="304" t="str">
        <f>"○ 공동훈련센터명 :"&amp;일반사항!$E$7</f>
        <v>○ 공동훈련센터명 :</v>
      </c>
      <c r="B2" s="463"/>
      <c r="C2" s="464"/>
      <c r="D2" s="464"/>
      <c r="E2" s="464"/>
      <c r="F2" s="464"/>
      <c r="G2" s="464"/>
      <c r="H2" s="465"/>
      <c r="I2" s="465"/>
      <c r="J2" s="466"/>
      <c r="K2" s="466"/>
      <c r="L2" s="464"/>
      <c r="N2" s="468"/>
      <c r="O2" s="468"/>
      <c r="P2" s="468"/>
    </row>
    <row r="3" spans="1:16" s="303" customFormat="1" ht="15.75" customHeight="1" thickBot="1" x14ac:dyDescent="0.3">
      <c r="A3" s="469"/>
      <c r="E3" s="470"/>
      <c r="G3" s="471"/>
      <c r="J3" s="366"/>
      <c r="K3" s="366"/>
      <c r="L3" s="306" t="s">
        <v>55</v>
      </c>
      <c r="N3" s="369"/>
      <c r="O3" s="369"/>
      <c r="P3" s="369"/>
    </row>
    <row r="4" spans="1:16" ht="30" customHeight="1" thickBot="1" x14ac:dyDescent="0.3">
      <c r="A4" s="472" t="s">
        <v>5</v>
      </c>
      <c r="B4" s="718" t="s">
        <v>0</v>
      </c>
      <c r="C4" s="724"/>
      <c r="D4" s="725"/>
      <c r="E4" s="473" t="s">
        <v>8</v>
      </c>
      <c r="F4" s="473" t="s">
        <v>1</v>
      </c>
      <c r="G4" s="473" t="s">
        <v>9</v>
      </c>
      <c r="H4" s="718" t="s">
        <v>10</v>
      </c>
      <c r="I4" s="724"/>
      <c r="J4" s="724"/>
      <c r="K4" s="718" t="s">
        <v>2</v>
      </c>
      <c r="L4" s="719"/>
    </row>
    <row r="5" spans="1:16" s="307" customFormat="1" ht="18" customHeight="1" thickTop="1" thickBot="1" x14ac:dyDescent="0.3">
      <c r="A5" s="707" t="s">
        <v>11</v>
      </c>
      <c r="B5" s="710" t="s">
        <v>12</v>
      </c>
      <c r="C5" s="711"/>
      <c r="D5" s="712"/>
      <c r="E5" s="548">
        <f>SUBTOTAL(9,E6:E27)</f>
        <v>0</v>
      </c>
      <c r="F5" s="549">
        <f>SUBTOTAL(9,F6:F27)</f>
        <v>0</v>
      </c>
      <c r="G5" s="548">
        <f>SUBTOTAL(9,G6:G27)</f>
        <v>0</v>
      </c>
      <c r="H5" s="550"/>
      <c r="I5" s="551"/>
      <c r="J5" s="551"/>
      <c r="K5" s="550"/>
      <c r="L5" s="552"/>
      <c r="N5" s="477"/>
      <c r="O5" s="477"/>
      <c r="P5" s="477"/>
    </row>
    <row r="6" spans="1:16" ht="18" customHeight="1" x14ac:dyDescent="0.25">
      <c r="A6" s="708"/>
      <c r="B6" s="715" t="s">
        <v>3</v>
      </c>
      <c r="C6" s="730" t="s">
        <v>13</v>
      </c>
      <c r="D6" s="731"/>
      <c r="E6" s="553">
        <f>SUBTOTAL(9,E7:E7)</f>
        <v>0</v>
      </c>
      <c r="F6" s="554">
        <f t="shared" ref="F6:G6" si="0">SUBTOTAL(9,F7:F7)</f>
        <v>0</v>
      </c>
      <c r="G6" s="553">
        <f t="shared" si="0"/>
        <v>0</v>
      </c>
      <c r="H6" s="555"/>
      <c r="I6" s="556"/>
      <c r="J6" s="557"/>
      <c r="K6" s="558"/>
      <c r="L6" s="559"/>
    </row>
    <row r="7" spans="1:16" ht="18" customHeight="1" thickBot="1" x14ac:dyDescent="0.3">
      <c r="A7" s="708"/>
      <c r="B7" s="716"/>
      <c r="C7" s="722" t="s">
        <v>26</v>
      </c>
      <c r="D7" s="723"/>
      <c r="E7" s="480">
        <f>인건비!J5</f>
        <v>0</v>
      </c>
      <c r="F7" s="481">
        <f>인건비!L5</f>
        <v>0</v>
      </c>
      <c r="G7" s="480">
        <f>E7+F7</f>
        <v>0</v>
      </c>
      <c r="H7" s="596"/>
      <c r="I7" s="482"/>
      <c r="J7" s="483"/>
      <c r="K7" s="484"/>
      <c r="L7" s="485"/>
      <c r="P7" s="620">
        <f>3740/4000</f>
        <v>0.93500000000000005</v>
      </c>
    </row>
    <row r="8" spans="1:16" s="307" customFormat="1" ht="18" customHeight="1" x14ac:dyDescent="0.25">
      <c r="A8" s="708"/>
      <c r="B8" s="726" t="s">
        <v>14</v>
      </c>
      <c r="C8" s="713" t="s">
        <v>13</v>
      </c>
      <c r="D8" s="714"/>
      <c r="E8" s="478">
        <f>SUBTOTAL(9,E9:E20)</f>
        <v>0</v>
      </c>
      <c r="F8" s="479">
        <f t="shared" ref="F8:G8" si="1">SUBTOTAL(9,F9:F20)</f>
        <v>0</v>
      </c>
      <c r="G8" s="478">
        <f t="shared" si="1"/>
        <v>0</v>
      </c>
      <c r="H8" s="597"/>
      <c r="I8" s="486"/>
      <c r="J8" s="487"/>
      <c r="K8" s="488"/>
      <c r="L8" s="489"/>
      <c r="N8" s="477"/>
      <c r="O8" s="477"/>
      <c r="P8" s="477"/>
    </row>
    <row r="9" spans="1:16" ht="18" customHeight="1" x14ac:dyDescent="0.25">
      <c r="A9" s="708"/>
      <c r="B9" s="726"/>
      <c r="C9" s="703" t="s">
        <v>267</v>
      </c>
      <c r="D9" s="704"/>
      <c r="E9" s="490">
        <f>일반운영비!G6</f>
        <v>0</v>
      </c>
      <c r="F9" s="491">
        <f>일반운영비!H6</f>
        <v>0</v>
      </c>
      <c r="G9" s="490">
        <f>E9+F9</f>
        <v>0</v>
      </c>
      <c r="H9" s="598"/>
      <c r="I9" s="492"/>
      <c r="J9" s="493"/>
      <c r="K9" s="494"/>
      <c r="L9" s="495"/>
    </row>
    <row r="10" spans="1:16" ht="18" customHeight="1" x14ac:dyDescent="0.25">
      <c r="A10" s="708"/>
      <c r="B10" s="726"/>
      <c r="C10" s="703" t="s">
        <v>268</v>
      </c>
      <c r="D10" s="704"/>
      <c r="E10" s="490">
        <f>일반운영비!G15</f>
        <v>0</v>
      </c>
      <c r="F10" s="491">
        <f>일반운영비!H15</f>
        <v>0</v>
      </c>
      <c r="G10" s="490">
        <f t="shared" ref="G10:G20" si="2">E10+F10</f>
        <v>0</v>
      </c>
      <c r="H10" s="598"/>
      <c r="I10" s="492"/>
      <c r="J10" s="493"/>
      <c r="K10" s="494"/>
      <c r="L10" s="495"/>
    </row>
    <row r="11" spans="1:16" ht="18" customHeight="1" x14ac:dyDescent="0.25">
      <c r="A11" s="708"/>
      <c r="B11" s="726"/>
      <c r="C11" s="703" t="s">
        <v>269</v>
      </c>
      <c r="D11" s="704"/>
      <c r="E11" s="490">
        <f>일반운영비!G24</f>
        <v>0</v>
      </c>
      <c r="F11" s="491">
        <f>일반운영비!H24</f>
        <v>0</v>
      </c>
      <c r="G11" s="490">
        <f t="shared" si="2"/>
        <v>0</v>
      </c>
      <c r="H11" s="595"/>
      <c r="I11" s="496"/>
      <c r="J11" s="493"/>
      <c r="K11" s="494"/>
      <c r="L11" s="495"/>
    </row>
    <row r="12" spans="1:16" ht="18" customHeight="1" x14ac:dyDescent="0.25">
      <c r="A12" s="708"/>
      <c r="B12" s="726"/>
      <c r="C12" s="703" t="s">
        <v>270</v>
      </c>
      <c r="D12" s="704"/>
      <c r="E12" s="490">
        <f>일반운영비!G33</f>
        <v>0</v>
      </c>
      <c r="F12" s="491">
        <f>일반운영비!H33</f>
        <v>0</v>
      </c>
      <c r="G12" s="490">
        <f t="shared" si="2"/>
        <v>0</v>
      </c>
      <c r="H12" s="595"/>
      <c r="I12" s="496"/>
      <c r="J12" s="493"/>
      <c r="K12" s="494"/>
      <c r="L12" s="495"/>
    </row>
    <row r="13" spans="1:16" ht="18" customHeight="1" x14ac:dyDescent="0.25">
      <c r="A13" s="708"/>
      <c r="B13" s="726"/>
      <c r="C13" s="703" t="s">
        <v>271</v>
      </c>
      <c r="D13" s="704"/>
      <c r="E13" s="490">
        <f>일반운영비!G42</f>
        <v>0</v>
      </c>
      <c r="F13" s="491">
        <f>일반운영비!H42</f>
        <v>0</v>
      </c>
      <c r="G13" s="490">
        <f t="shared" si="2"/>
        <v>0</v>
      </c>
      <c r="H13" s="595"/>
      <c r="I13" s="496"/>
      <c r="J13" s="493"/>
      <c r="K13" s="494"/>
      <c r="L13" s="495"/>
    </row>
    <row r="14" spans="1:16" ht="18" customHeight="1" x14ac:dyDescent="0.25">
      <c r="A14" s="708"/>
      <c r="B14" s="726"/>
      <c r="C14" s="703" t="s">
        <v>272</v>
      </c>
      <c r="D14" s="704"/>
      <c r="E14" s="490">
        <f>일반운영비!G51</f>
        <v>0</v>
      </c>
      <c r="F14" s="491">
        <f>일반운영비!H51</f>
        <v>0</v>
      </c>
      <c r="G14" s="490">
        <f t="shared" si="2"/>
        <v>0</v>
      </c>
      <c r="H14" s="595"/>
      <c r="I14" s="496"/>
      <c r="J14" s="493"/>
      <c r="K14" s="494"/>
      <c r="L14" s="495"/>
    </row>
    <row r="15" spans="1:16" ht="18" customHeight="1" x14ac:dyDescent="0.25">
      <c r="A15" s="708"/>
      <c r="B15" s="726"/>
      <c r="C15" s="703" t="s">
        <v>273</v>
      </c>
      <c r="D15" s="704"/>
      <c r="E15" s="490">
        <f>일반운영비!G60</f>
        <v>0</v>
      </c>
      <c r="F15" s="491">
        <f>일반운영비!H60</f>
        <v>0</v>
      </c>
      <c r="G15" s="490">
        <f t="shared" si="2"/>
        <v>0</v>
      </c>
      <c r="H15" s="598"/>
      <c r="I15" s="492"/>
      <c r="J15" s="493"/>
      <c r="K15" s="494"/>
      <c r="L15" s="495"/>
    </row>
    <row r="16" spans="1:16" ht="18" customHeight="1" x14ac:dyDescent="0.25">
      <c r="A16" s="708"/>
      <c r="B16" s="726"/>
      <c r="C16" s="703" t="s">
        <v>274</v>
      </c>
      <c r="D16" s="704"/>
      <c r="E16" s="490">
        <f>일반운영비!G63</f>
        <v>0</v>
      </c>
      <c r="F16" s="491">
        <f>일반운영비!H63</f>
        <v>0</v>
      </c>
      <c r="G16" s="490">
        <f t="shared" si="2"/>
        <v>0</v>
      </c>
      <c r="H16" s="598"/>
      <c r="I16" s="492"/>
      <c r="J16" s="493"/>
      <c r="K16" s="494"/>
      <c r="L16" s="495"/>
    </row>
    <row r="17" spans="1:16" ht="18" customHeight="1" x14ac:dyDescent="0.25">
      <c r="A17" s="708"/>
      <c r="B17" s="726"/>
      <c r="C17" s="703" t="s">
        <v>275</v>
      </c>
      <c r="D17" s="704"/>
      <c r="E17" s="490">
        <f>일반운영비!G68</f>
        <v>0</v>
      </c>
      <c r="F17" s="491">
        <f>일반운영비!H68</f>
        <v>0</v>
      </c>
      <c r="G17" s="490">
        <f t="shared" si="2"/>
        <v>0</v>
      </c>
      <c r="H17" s="598"/>
      <c r="I17" s="492"/>
      <c r="J17" s="493"/>
      <c r="K17" s="494"/>
      <c r="L17" s="495"/>
    </row>
    <row r="18" spans="1:16" ht="18" customHeight="1" x14ac:dyDescent="0.25">
      <c r="A18" s="708"/>
      <c r="B18" s="726"/>
      <c r="C18" s="703" t="s">
        <v>221</v>
      </c>
      <c r="D18" s="704"/>
      <c r="E18" s="490">
        <f>일반운영비!G74</f>
        <v>0</v>
      </c>
      <c r="F18" s="491">
        <f>일반운영비!H74</f>
        <v>0</v>
      </c>
      <c r="G18" s="490">
        <f t="shared" si="2"/>
        <v>0</v>
      </c>
      <c r="H18" s="595"/>
      <c r="I18" s="496"/>
      <c r="J18" s="493"/>
      <c r="K18" s="494"/>
      <c r="L18" s="495"/>
    </row>
    <row r="19" spans="1:16" ht="18" customHeight="1" x14ac:dyDescent="0.25">
      <c r="A19" s="708"/>
      <c r="B19" s="726"/>
      <c r="C19" s="703" t="s">
        <v>276</v>
      </c>
      <c r="D19" s="704"/>
      <c r="E19" s="490">
        <f>일반운영비!G80</f>
        <v>0</v>
      </c>
      <c r="F19" s="491">
        <f>일반운영비!H80</f>
        <v>0</v>
      </c>
      <c r="G19" s="490">
        <f t="shared" si="2"/>
        <v>0</v>
      </c>
      <c r="H19" s="595"/>
      <c r="I19" s="496"/>
      <c r="J19" s="493"/>
      <c r="K19" s="494"/>
      <c r="L19" s="495"/>
    </row>
    <row r="20" spans="1:16" ht="18" customHeight="1" thickBot="1" x14ac:dyDescent="0.3">
      <c r="A20" s="708"/>
      <c r="B20" s="727"/>
      <c r="C20" s="705" t="s">
        <v>277</v>
      </c>
      <c r="D20" s="706"/>
      <c r="E20" s="490">
        <f>일반운영비!G86</f>
        <v>0</v>
      </c>
      <c r="F20" s="491">
        <f>일반운영비!H86</f>
        <v>0</v>
      </c>
      <c r="G20" s="490">
        <f t="shared" si="2"/>
        <v>0</v>
      </c>
      <c r="H20" s="599"/>
      <c r="I20" s="497"/>
      <c r="J20" s="498"/>
      <c r="K20" s="499"/>
      <c r="L20" s="500"/>
    </row>
    <row r="21" spans="1:16" s="307" customFormat="1" ht="18" customHeight="1" x14ac:dyDescent="0.25">
      <c r="A21" s="708"/>
      <c r="B21" s="715" t="s">
        <v>15</v>
      </c>
      <c r="C21" s="730" t="s">
        <v>13</v>
      </c>
      <c r="D21" s="731"/>
      <c r="E21" s="553">
        <f>SUBTOTAL(9,E22:E23)</f>
        <v>0</v>
      </c>
      <c r="F21" s="554">
        <f t="shared" ref="F21:G21" si="3">SUBTOTAL(9,F22:F23)</f>
        <v>0</v>
      </c>
      <c r="G21" s="553">
        <f t="shared" si="3"/>
        <v>0</v>
      </c>
      <c r="H21" s="600"/>
      <c r="I21" s="556"/>
      <c r="J21" s="557"/>
      <c r="K21" s="558"/>
      <c r="L21" s="560"/>
      <c r="N21" s="477"/>
      <c r="O21" s="477"/>
      <c r="P21" s="477"/>
    </row>
    <row r="22" spans="1:16" ht="18" customHeight="1" x14ac:dyDescent="0.25">
      <c r="A22" s="708"/>
      <c r="B22" s="717"/>
      <c r="C22" s="615" t="s">
        <v>16</v>
      </c>
      <c r="D22" s="616" t="s">
        <v>4</v>
      </c>
      <c r="E22" s="490">
        <f>훈련시설!H5</f>
        <v>0</v>
      </c>
      <c r="F22" s="491">
        <f>훈련시설!J5</f>
        <v>0</v>
      </c>
      <c r="G22" s="490">
        <f t="shared" ref="G22" si="4">E22+F22</f>
        <v>0</v>
      </c>
      <c r="H22" s="601"/>
      <c r="I22" s="501"/>
      <c r="J22" s="502"/>
      <c r="K22" s="503"/>
      <c r="L22" s="504"/>
    </row>
    <row r="23" spans="1:16" ht="18" customHeight="1" thickBot="1" x14ac:dyDescent="0.3">
      <c r="A23" s="708"/>
      <c r="B23" s="716"/>
      <c r="C23" s="628" t="s">
        <v>17</v>
      </c>
      <c r="D23" s="629" t="s">
        <v>18</v>
      </c>
      <c r="E23" s="480">
        <f>훈련장비!H5</f>
        <v>0</v>
      </c>
      <c r="F23" s="481">
        <f>훈련장비!J5</f>
        <v>0</v>
      </c>
      <c r="G23" s="480">
        <f>E23+F23</f>
        <v>0</v>
      </c>
      <c r="H23" s="630"/>
      <c r="I23" s="631"/>
      <c r="J23" s="483"/>
      <c r="K23" s="484"/>
      <c r="L23" s="632"/>
    </row>
    <row r="24" spans="1:16" s="307" customFormat="1" ht="18" customHeight="1" x14ac:dyDescent="0.25">
      <c r="A24" s="708"/>
      <c r="B24" s="726" t="s">
        <v>19</v>
      </c>
      <c r="C24" s="728" t="s">
        <v>13</v>
      </c>
      <c r="D24" s="729"/>
      <c r="E24" s="606">
        <f>SUBTOTAL(9,E25:E27)</f>
        <v>0</v>
      </c>
      <c r="F24" s="607">
        <f t="shared" ref="F24:G24" si="5">SUBTOTAL(9,F25:F27)</f>
        <v>0</v>
      </c>
      <c r="G24" s="606">
        <f t="shared" si="5"/>
        <v>0</v>
      </c>
      <c r="H24" s="602"/>
      <c r="I24" s="561"/>
      <c r="J24" s="562"/>
      <c r="K24" s="563"/>
      <c r="L24" s="564"/>
      <c r="N24" s="477"/>
      <c r="O24" s="477"/>
      <c r="P24" s="477"/>
    </row>
    <row r="25" spans="1:16" ht="18" customHeight="1" x14ac:dyDescent="0.25">
      <c r="A25" s="708"/>
      <c r="B25" s="726"/>
      <c r="C25" s="720" t="s">
        <v>20</v>
      </c>
      <c r="D25" s="721"/>
      <c r="E25" s="490">
        <f>프로그램개발!G6</f>
        <v>0</v>
      </c>
      <c r="F25" s="491">
        <f>프로그램개발!H6</f>
        <v>0</v>
      </c>
      <c r="G25" s="490">
        <f t="shared" ref="G25" si="6">E25+F25</f>
        <v>0</v>
      </c>
      <c r="H25" s="601"/>
      <c r="I25" s="501"/>
      <c r="J25" s="502"/>
      <c r="K25" s="503"/>
      <c r="L25" s="505"/>
    </row>
    <row r="26" spans="1:16" ht="18" customHeight="1" x14ac:dyDescent="0.25">
      <c r="A26" s="708"/>
      <c r="B26" s="726"/>
      <c r="C26" s="720" t="s">
        <v>35</v>
      </c>
      <c r="D26" s="721"/>
      <c r="E26" s="490">
        <f>프로그램개발!G22</f>
        <v>0</v>
      </c>
      <c r="F26" s="491">
        <f>프로그램개발!H22</f>
        <v>0</v>
      </c>
      <c r="G26" s="490">
        <f t="shared" ref="G26" si="7">E26+F26</f>
        <v>0</v>
      </c>
      <c r="H26" s="601"/>
      <c r="I26" s="501"/>
      <c r="J26" s="502"/>
      <c r="K26" s="503"/>
      <c r="L26" s="505"/>
    </row>
    <row r="27" spans="1:16" ht="18" customHeight="1" thickBot="1" x14ac:dyDescent="0.3">
      <c r="A27" s="709"/>
      <c r="B27" s="727"/>
      <c r="C27" s="722" t="s">
        <v>21</v>
      </c>
      <c r="D27" s="723"/>
      <c r="E27" s="480">
        <f>프로그램개발!G35</f>
        <v>0</v>
      </c>
      <c r="F27" s="481">
        <f>프로그램개발!H35</f>
        <v>0</v>
      </c>
      <c r="G27" s="480">
        <f>E27+F27</f>
        <v>0</v>
      </c>
      <c r="H27" s="603"/>
      <c r="I27" s="506"/>
      <c r="J27" s="483"/>
      <c r="K27" s="484"/>
      <c r="L27" s="507"/>
    </row>
    <row r="28" spans="1:16" ht="8.1" customHeight="1" x14ac:dyDescent="0.25">
      <c r="B28" s="143"/>
      <c r="E28" s="508"/>
      <c r="G28" s="143"/>
      <c r="I28" s="143"/>
      <c r="K28" s="143"/>
    </row>
    <row r="29" spans="1:16" ht="21" customHeight="1" outlineLevel="1" x14ac:dyDescent="0.25">
      <c r="B29" s="143" t="s">
        <v>334</v>
      </c>
      <c r="E29" s="143" t="s">
        <v>334</v>
      </c>
      <c r="G29" s="143" t="s">
        <v>334</v>
      </c>
      <c r="I29" s="143" t="s">
        <v>334</v>
      </c>
      <c r="K29" s="143" t="s">
        <v>334</v>
      </c>
    </row>
    <row r="30" spans="1:16" ht="21" customHeight="1" outlineLevel="1" x14ac:dyDescent="0.25">
      <c r="B30" s="143" t="s">
        <v>334</v>
      </c>
      <c r="E30" s="143" t="s">
        <v>334</v>
      </c>
      <c r="G30" s="143" t="s">
        <v>334</v>
      </c>
      <c r="I30" s="143" t="s">
        <v>334</v>
      </c>
      <c r="K30" s="143" t="s">
        <v>334</v>
      </c>
    </row>
    <row r="31" spans="1:16" ht="6" customHeight="1" x14ac:dyDescent="0.25"/>
    <row r="32" spans="1:16" ht="21" customHeight="1" outlineLevel="1" x14ac:dyDescent="0.25">
      <c r="B32" s="143" t="s">
        <v>361</v>
      </c>
      <c r="E32" s="508"/>
      <c r="G32" s="143"/>
      <c r="I32" s="143"/>
      <c r="K32" s="143"/>
    </row>
    <row r="33" spans="1:12" ht="21" customHeight="1" outlineLevel="1" x14ac:dyDescent="0.25">
      <c r="A33" s="143"/>
      <c r="B33" s="143" t="s">
        <v>280</v>
      </c>
      <c r="D33" s="143"/>
      <c r="E33" s="143"/>
      <c r="F33" s="143"/>
      <c r="H33" s="143"/>
      <c r="I33" s="143"/>
      <c r="J33" s="142"/>
      <c r="K33" s="142"/>
      <c r="L33" s="143"/>
    </row>
    <row r="37" spans="1:12" ht="30" customHeight="1" x14ac:dyDescent="0.25">
      <c r="E37" s="510"/>
      <c r="F37" s="510"/>
      <c r="G37" s="510"/>
    </row>
  </sheetData>
  <mergeCells count="29">
    <mergeCell ref="K4:L4"/>
    <mergeCell ref="C25:D25"/>
    <mergeCell ref="C26:D26"/>
    <mergeCell ref="C27:D27"/>
    <mergeCell ref="C15:D15"/>
    <mergeCell ref="H4:J4"/>
    <mergeCell ref="C7:D7"/>
    <mergeCell ref="B4:D4"/>
    <mergeCell ref="B24:B27"/>
    <mergeCell ref="C24:D24"/>
    <mergeCell ref="B8:B20"/>
    <mergeCell ref="C21:D21"/>
    <mergeCell ref="C6:D6"/>
    <mergeCell ref="C9:D9"/>
    <mergeCell ref="C10:D10"/>
    <mergeCell ref="C18:D18"/>
    <mergeCell ref="C19:D19"/>
    <mergeCell ref="C20:D20"/>
    <mergeCell ref="A5:A27"/>
    <mergeCell ref="B5:D5"/>
    <mergeCell ref="C8:D8"/>
    <mergeCell ref="B6:B7"/>
    <mergeCell ref="C11:D11"/>
    <mergeCell ref="C12:D12"/>
    <mergeCell ref="C13:D13"/>
    <mergeCell ref="C14:D14"/>
    <mergeCell ref="C17:D17"/>
    <mergeCell ref="C16:D16"/>
    <mergeCell ref="B21:B23"/>
  </mergeCells>
  <phoneticPr fontId="7" type="noConversion"/>
  <printOptions horizontalCentered="1"/>
  <pageMargins left="0.15748031496062992" right="0.15748031496062992" top="0.53" bottom="0.16" header="0.27" footer="0.16"/>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L39"/>
  <sheetViews>
    <sheetView view="pageBreakPreview" zoomScaleSheetLayoutView="100" workbookViewId="0">
      <selection activeCell="P6" sqref="P6"/>
    </sheetView>
  </sheetViews>
  <sheetFormatPr defaultColWidth="9.21875" defaultRowHeight="30" customHeight="1" outlineLevelRow="1" x14ac:dyDescent="0.25"/>
  <cols>
    <col min="1" max="1" width="9.77734375" style="142" customWidth="1"/>
    <col min="2" max="2" width="25.5546875" style="142" customWidth="1"/>
    <col min="3" max="5" width="15.5546875" style="142" customWidth="1"/>
    <col min="6" max="10" width="14.77734375" style="142" customWidth="1"/>
    <col min="11" max="16384" width="9.21875" style="142"/>
  </cols>
  <sheetData>
    <row r="1" spans="1:12" ht="30" customHeight="1" x14ac:dyDescent="0.25">
      <c r="A1" s="511" t="s">
        <v>279</v>
      </c>
      <c r="B1" s="461"/>
      <c r="C1" s="461"/>
      <c r="D1" s="461"/>
      <c r="E1" s="461"/>
      <c r="F1" s="461"/>
      <c r="G1" s="461"/>
      <c r="H1" s="461"/>
      <c r="I1" s="461"/>
      <c r="J1" s="461"/>
    </row>
    <row r="2" spans="1:12" s="303" customFormat="1" ht="33" customHeight="1" x14ac:dyDescent="0.25">
      <c r="A2" s="304" t="str">
        <f>정부지원금!$A$2</f>
        <v>○ 공동훈련센터명 :</v>
      </c>
      <c r="C2" s="470"/>
      <c r="D2" s="512"/>
      <c r="E2" s="470"/>
      <c r="F2" s="512"/>
      <c r="G2" s="512"/>
      <c r="H2" s="512"/>
      <c r="I2" s="512"/>
    </row>
    <row r="3" spans="1:12" s="303" customFormat="1" ht="13.35" customHeight="1" thickBot="1" x14ac:dyDescent="0.3">
      <c r="C3" s="470"/>
      <c r="D3" s="512"/>
      <c r="E3" s="470"/>
      <c r="F3" s="512"/>
      <c r="G3" s="512"/>
      <c r="H3" s="512"/>
      <c r="I3" s="512"/>
      <c r="J3" s="306" t="s">
        <v>113</v>
      </c>
    </row>
    <row r="4" spans="1:12" ht="36.75" customHeight="1" thickBot="1" x14ac:dyDescent="0.3">
      <c r="A4" s="736" t="s">
        <v>0</v>
      </c>
      <c r="B4" s="725"/>
      <c r="C4" s="473" t="s">
        <v>23</v>
      </c>
      <c r="D4" s="473" t="s">
        <v>24</v>
      </c>
      <c r="E4" s="473" t="s">
        <v>9</v>
      </c>
      <c r="F4" s="718" t="s">
        <v>10</v>
      </c>
      <c r="G4" s="724"/>
      <c r="H4" s="725"/>
      <c r="I4" s="718" t="s">
        <v>2</v>
      </c>
      <c r="J4" s="719"/>
    </row>
    <row r="5" spans="1:12" s="307" customFormat="1" ht="37.799999999999997" customHeight="1" thickTop="1" thickBot="1" x14ac:dyDescent="0.3">
      <c r="A5" s="737" t="s">
        <v>25</v>
      </c>
      <c r="B5" s="738"/>
      <c r="C5" s="513">
        <f>SUBTOTAL(9,C6:C10)</f>
        <v>0</v>
      </c>
      <c r="D5" s="513">
        <f t="shared" ref="D5:E5" si="0">SUBTOTAL(9,D6:D10)</f>
        <v>0</v>
      </c>
      <c r="E5" s="513">
        <f t="shared" si="0"/>
        <v>0</v>
      </c>
      <c r="F5" s="474"/>
      <c r="G5" s="475"/>
      <c r="H5" s="514"/>
      <c r="I5" s="474"/>
      <c r="J5" s="476"/>
    </row>
    <row r="6" spans="1:12" ht="37.799999999999997" customHeight="1" x14ac:dyDescent="0.25">
      <c r="A6" s="732" t="s">
        <v>22</v>
      </c>
      <c r="B6" s="733"/>
      <c r="C6" s="515">
        <f>SUBTOTAL(9,C7:C7)</f>
        <v>0</v>
      </c>
      <c r="D6" s="515">
        <f t="shared" ref="D6:E6" si="1">SUBTOTAL(9,D7:D7)</f>
        <v>0</v>
      </c>
      <c r="E6" s="515">
        <f t="shared" si="1"/>
        <v>0</v>
      </c>
      <c r="F6" s="516"/>
      <c r="G6" s="517"/>
      <c r="H6" s="518"/>
      <c r="I6" s="516"/>
      <c r="J6" s="519"/>
    </row>
    <row r="7" spans="1:12" ht="37.799999999999997" customHeight="1" thickBot="1" x14ac:dyDescent="0.3">
      <c r="A7" s="520" t="s">
        <v>26</v>
      </c>
      <c r="B7" s="521"/>
      <c r="C7" s="480">
        <f>인건비!K5</f>
        <v>0</v>
      </c>
      <c r="D7" s="480">
        <f>인건비!M5</f>
        <v>0</v>
      </c>
      <c r="E7" s="480">
        <f>C7+D7</f>
        <v>0</v>
      </c>
      <c r="F7" s="522"/>
      <c r="G7" s="523"/>
      <c r="H7" s="524"/>
      <c r="I7" s="522"/>
      <c r="J7" s="525"/>
    </row>
    <row r="8" spans="1:12" s="307" customFormat="1" ht="37.799999999999997" customHeight="1" x14ac:dyDescent="0.25">
      <c r="A8" s="734" t="s">
        <v>22</v>
      </c>
      <c r="B8" s="735"/>
      <c r="C8" s="515">
        <f>SUBTOTAL(9,C9:C10)</f>
        <v>0</v>
      </c>
      <c r="D8" s="515">
        <f t="shared" ref="D8:E8" si="2">SUBTOTAL(9,D9:D10)</f>
        <v>0</v>
      </c>
      <c r="E8" s="515">
        <f t="shared" si="2"/>
        <v>0</v>
      </c>
      <c r="F8" s="526"/>
      <c r="G8" s="527"/>
      <c r="H8" s="528"/>
      <c r="I8" s="526"/>
      <c r="J8" s="529"/>
    </row>
    <row r="9" spans="1:12" ht="37.799999999999997" customHeight="1" x14ac:dyDescent="0.25">
      <c r="A9" s="530" t="s">
        <v>27</v>
      </c>
      <c r="B9" s="531" t="s">
        <v>28</v>
      </c>
      <c r="C9" s="532">
        <f>훈련시설!I5</f>
        <v>0</v>
      </c>
      <c r="D9" s="532">
        <f>훈련시설!K5</f>
        <v>0</v>
      </c>
      <c r="E9" s="532">
        <f t="shared" ref="E9" si="3">C9+D9</f>
        <v>0</v>
      </c>
      <c r="F9" s="533"/>
      <c r="G9" s="534"/>
      <c r="H9" s="535"/>
      <c r="I9" s="533"/>
      <c r="J9" s="536"/>
    </row>
    <row r="10" spans="1:12" ht="37.799999999999997" customHeight="1" thickBot="1" x14ac:dyDescent="0.3">
      <c r="A10" s="537" t="s">
        <v>29</v>
      </c>
      <c r="B10" s="538" t="s">
        <v>30</v>
      </c>
      <c r="C10" s="480">
        <f>훈련장비!I5</f>
        <v>0</v>
      </c>
      <c r="D10" s="480">
        <f>훈련장비!K5</f>
        <v>0</v>
      </c>
      <c r="E10" s="480">
        <f>C10+D10</f>
        <v>0</v>
      </c>
      <c r="F10" s="539"/>
      <c r="G10" s="540"/>
      <c r="H10" s="541"/>
      <c r="I10" s="539"/>
      <c r="J10" s="542"/>
    </row>
    <row r="11" spans="1:12" ht="9.6" customHeight="1" x14ac:dyDescent="0.25"/>
    <row r="12" spans="1:12" ht="24.75" customHeight="1" outlineLevel="1" x14ac:dyDescent="0.25">
      <c r="A12" s="341" t="str">
        <f>정부지원금!B29</f>
        <v>성명 :                  (서명)</v>
      </c>
      <c r="B12" s="543"/>
      <c r="C12" s="341" t="str">
        <f>정부지원금!E29</f>
        <v>성명 :                  (서명)</v>
      </c>
      <c r="D12" s="341"/>
      <c r="E12" s="341" t="str">
        <f>정부지원금!G29</f>
        <v>성명 :                  (서명)</v>
      </c>
      <c r="F12" s="544"/>
      <c r="G12" s="545" t="str">
        <f>정부지원금!I29</f>
        <v>성명 :                  (서명)</v>
      </c>
      <c r="H12" s="544"/>
      <c r="I12" s="545" t="str">
        <f>정부지원금!K29</f>
        <v>성명 :                  (서명)</v>
      </c>
      <c r="J12" s="545"/>
    </row>
    <row r="13" spans="1:12" ht="24.75" customHeight="1" outlineLevel="1" x14ac:dyDescent="0.25">
      <c r="A13" s="341" t="str">
        <f>정부지원금!B30</f>
        <v>성명 :                  (서명)</v>
      </c>
      <c r="B13" s="543"/>
      <c r="C13" s="341" t="str">
        <f>정부지원금!E30</f>
        <v>성명 :                  (서명)</v>
      </c>
      <c r="D13" s="341"/>
      <c r="E13" s="341" t="str">
        <f>정부지원금!G30</f>
        <v>성명 :                  (서명)</v>
      </c>
      <c r="F13" s="544"/>
      <c r="G13" s="545" t="str">
        <f>정부지원금!I30</f>
        <v>성명 :                  (서명)</v>
      </c>
      <c r="H13" s="544"/>
      <c r="I13" s="545" t="str">
        <f>정부지원금!K30</f>
        <v>성명 :                  (서명)</v>
      </c>
      <c r="J13" s="545"/>
    </row>
    <row r="14" spans="1:12" ht="9.6" customHeight="1" x14ac:dyDescent="0.25">
      <c r="A14" s="341"/>
      <c r="B14" s="543"/>
      <c r="C14" s="341"/>
      <c r="D14" s="341"/>
      <c r="E14" s="341"/>
      <c r="F14" s="544"/>
      <c r="G14" s="544"/>
      <c r="H14" s="544"/>
      <c r="I14" s="544"/>
      <c r="J14" s="545"/>
      <c r="L14" s="546"/>
    </row>
    <row r="15" spans="1:12" ht="30" customHeight="1" outlineLevel="1" x14ac:dyDescent="0.25">
      <c r="A15" s="341" t="str">
        <f>정부지원금!B32</f>
        <v>※ 상기 조정내역을 확인하였습니다.</v>
      </c>
      <c r="B15" s="341"/>
      <c r="C15" s="341"/>
      <c r="D15" s="341"/>
      <c r="E15" s="341"/>
      <c r="F15" s="341"/>
      <c r="G15" s="341"/>
      <c r="H15" s="341"/>
      <c r="I15" s="341"/>
      <c r="J15" s="341"/>
    </row>
    <row r="16" spans="1:12" ht="30" customHeight="1" outlineLevel="1" x14ac:dyDescent="0.25">
      <c r="A16" s="341" t="str">
        <f>정부지원금!B33</f>
        <v>소속 :                                               성명 :                       (서명)</v>
      </c>
      <c r="B16" s="341"/>
      <c r="C16" s="341"/>
      <c r="D16" s="341"/>
      <c r="E16" s="341"/>
      <c r="F16" s="341"/>
      <c r="G16" s="341"/>
      <c r="H16" s="341"/>
      <c r="I16" s="341"/>
      <c r="J16" s="341"/>
    </row>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sheetData>
  <mergeCells count="6">
    <mergeCell ref="I4:J4"/>
    <mergeCell ref="F4:H4"/>
    <mergeCell ref="A6:B6"/>
    <mergeCell ref="A8:B8"/>
    <mergeCell ref="A4:B4"/>
    <mergeCell ref="A5:B5"/>
  </mergeCells>
  <phoneticPr fontId="7" type="noConversion"/>
  <printOptions horizontalCentered="1"/>
  <pageMargins left="0.23622047244094491" right="0.23622047244094491"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3"/>
  <sheetViews>
    <sheetView view="pageBreakPreview" zoomScaleSheetLayoutView="100" workbookViewId="0">
      <selection activeCell="J15" sqref="J15"/>
    </sheetView>
  </sheetViews>
  <sheetFormatPr defaultColWidth="10.44140625" defaultRowHeight="13.8" x14ac:dyDescent="0.25"/>
  <cols>
    <col min="1" max="1" width="7.44140625" style="173" customWidth="1"/>
    <col min="2" max="2" width="9.44140625" style="173" customWidth="1"/>
    <col min="3" max="3" width="9.5546875" style="173" customWidth="1"/>
    <col min="4" max="4" width="10.109375" style="173" customWidth="1"/>
    <col min="5" max="5" width="11.44140625" style="173" customWidth="1"/>
    <col min="6" max="6" width="11.5546875" style="173" customWidth="1"/>
    <col min="7" max="8" width="5.5546875" style="173" customWidth="1"/>
    <col min="9" max="11" width="13.44140625" style="173" customWidth="1"/>
    <col min="12" max="13" width="15" style="173" customWidth="1"/>
    <col min="14" max="17" width="13.44140625" style="173" customWidth="1"/>
    <col min="18" max="19" width="5.5546875" style="173" customWidth="1"/>
    <col min="20" max="20" width="24.21875" style="173" customWidth="1"/>
    <col min="21" max="16384" width="10.44140625" style="173"/>
  </cols>
  <sheetData>
    <row r="1" spans="1:20" ht="27.6" customHeight="1" x14ac:dyDescent="0.25">
      <c r="A1" s="172" t="s">
        <v>287</v>
      </c>
      <c r="C1" s="174"/>
      <c r="D1" s="174"/>
      <c r="E1" s="174"/>
      <c r="F1" s="174"/>
      <c r="G1" s="174"/>
      <c r="H1" s="174"/>
      <c r="I1" s="174"/>
      <c r="J1" s="174"/>
      <c r="K1" s="174"/>
      <c r="L1" s="174"/>
      <c r="M1" s="174"/>
      <c r="N1" s="174"/>
      <c r="O1" s="174"/>
      <c r="P1" s="174"/>
      <c r="Q1" s="174"/>
      <c r="R1" s="174"/>
      <c r="S1" s="174"/>
    </row>
    <row r="2" spans="1:20" ht="19.8" customHeight="1" thickBot="1" x14ac:dyDescent="0.3">
      <c r="A2" s="175"/>
      <c r="C2" s="176"/>
      <c r="D2" s="176"/>
      <c r="E2" s="176"/>
      <c r="F2" s="176"/>
      <c r="G2" s="176"/>
      <c r="H2" s="176"/>
      <c r="I2" s="176"/>
      <c r="J2" s="176"/>
      <c r="K2" s="177"/>
      <c r="O2" s="91"/>
      <c r="P2" s="176"/>
      <c r="Q2" s="176"/>
      <c r="R2" s="176"/>
      <c r="S2" s="176"/>
      <c r="T2" s="91" t="s">
        <v>115</v>
      </c>
    </row>
    <row r="3" spans="1:20" s="141" customFormat="1" ht="13.2" x14ac:dyDescent="0.25">
      <c r="A3" s="752" t="s">
        <v>112</v>
      </c>
      <c r="B3" s="754" t="s">
        <v>116</v>
      </c>
      <c r="C3" s="756" t="s">
        <v>117</v>
      </c>
      <c r="D3" s="757"/>
      <c r="E3" s="757"/>
      <c r="F3" s="757"/>
      <c r="G3" s="757"/>
      <c r="H3" s="757"/>
      <c r="I3" s="757"/>
      <c r="J3" s="758" t="s">
        <v>118</v>
      </c>
      <c r="K3" s="757"/>
      <c r="L3" s="759" t="s">
        <v>119</v>
      </c>
      <c r="M3" s="760"/>
      <c r="N3" s="740" t="s">
        <v>120</v>
      </c>
      <c r="O3" s="740"/>
      <c r="P3" s="739" t="s">
        <v>121</v>
      </c>
      <c r="Q3" s="740"/>
      <c r="R3" s="740"/>
      <c r="S3" s="740"/>
      <c r="T3" s="741" t="s">
        <v>122</v>
      </c>
    </row>
    <row r="4" spans="1:20" s="185" customFormat="1" ht="13.2" x14ac:dyDescent="0.25">
      <c r="A4" s="753"/>
      <c r="B4" s="755"/>
      <c r="C4" s="179" t="s">
        <v>123</v>
      </c>
      <c r="D4" s="178" t="s">
        <v>124</v>
      </c>
      <c r="E4" s="178" t="s">
        <v>125</v>
      </c>
      <c r="F4" s="93" t="s">
        <v>282</v>
      </c>
      <c r="G4" s="180" t="s">
        <v>126</v>
      </c>
      <c r="H4" s="93" t="s">
        <v>284</v>
      </c>
      <c r="I4" s="146" t="s">
        <v>127</v>
      </c>
      <c r="J4" s="181" t="s">
        <v>54</v>
      </c>
      <c r="K4" s="181" t="s">
        <v>128</v>
      </c>
      <c r="L4" s="182" t="s">
        <v>129</v>
      </c>
      <c r="M4" s="565" t="s">
        <v>128</v>
      </c>
      <c r="N4" s="103" t="s">
        <v>129</v>
      </c>
      <c r="O4" s="183" t="s">
        <v>128</v>
      </c>
      <c r="P4" s="104" t="s">
        <v>127</v>
      </c>
      <c r="Q4" s="104" t="s">
        <v>281</v>
      </c>
      <c r="R4" s="104" t="s">
        <v>285</v>
      </c>
      <c r="S4" s="184" t="s">
        <v>283</v>
      </c>
      <c r="T4" s="742"/>
    </row>
    <row r="5" spans="1:20" s="185" customFormat="1" ht="13.2" x14ac:dyDescent="0.25">
      <c r="A5" s="743" t="s">
        <v>298</v>
      </c>
      <c r="B5" s="744"/>
      <c r="C5" s="744"/>
      <c r="D5" s="744"/>
      <c r="E5" s="744"/>
      <c r="F5" s="744"/>
      <c r="G5" s="186"/>
      <c r="H5" s="187"/>
      <c r="I5" s="572">
        <f>I6</f>
        <v>0</v>
      </c>
      <c r="J5" s="572">
        <f t="shared" ref="J5:P5" si="0">J6</f>
        <v>0</v>
      </c>
      <c r="K5" s="573">
        <f t="shared" si="0"/>
        <v>0</v>
      </c>
      <c r="L5" s="574">
        <f t="shared" si="0"/>
        <v>0</v>
      </c>
      <c r="M5" s="573">
        <f t="shared" si="0"/>
        <v>0</v>
      </c>
      <c r="N5" s="574">
        <f t="shared" si="0"/>
        <v>0</v>
      </c>
      <c r="O5" s="572">
        <f t="shared" si="0"/>
        <v>0</v>
      </c>
      <c r="P5" s="572">
        <f t="shared" si="0"/>
        <v>0</v>
      </c>
      <c r="Q5" s="188"/>
      <c r="R5" s="186"/>
      <c r="S5" s="189"/>
      <c r="T5" s="190"/>
    </row>
    <row r="6" spans="1:20" s="141" customFormat="1" ht="13.2" x14ac:dyDescent="0.25">
      <c r="A6" s="745" t="s">
        <v>26</v>
      </c>
      <c r="B6" s="748" t="s">
        <v>130</v>
      </c>
      <c r="C6" s="748"/>
      <c r="D6" s="748"/>
      <c r="E6" s="748"/>
      <c r="F6" s="749"/>
      <c r="G6" s="191"/>
      <c r="H6" s="191"/>
      <c r="I6" s="585">
        <f t="shared" ref="I6:P6" si="1">SUM(I7:I22)</f>
        <v>0</v>
      </c>
      <c r="J6" s="585">
        <f t="shared" si="1"/>
        <v>0</v>
      </c>
      <c r="K6" s="586">
        <f t="shared" si="1"/>
        <v>0</v>
      </c>
      <c r="L6" s="587">
        <f t="shared" si="1"/>
        <v>0</v>
      </c>
      <c r="M6" s="586">
        <f t="shared" si="1"/>
        <v>0</v>
      </c>
      <c r="N6" s="587">
        <f t="shared" si="1"/>
        <v>0</v>
      </c>
      <c r="O6" s="585">
        <f t="shared" si="1"/>
        <v>0</v>
      </c>
      <c r="P6" s="585">
        <f t="shared" si="1"/>
        <v>0</v>
      </c>
      <c r="Q6" s="567"/>
      <c r="R6" s="193"/>
      <c r="S6" s="194"/>
      <c r="T6" s="192"/>
    </row>
    <row r="7" spans="1:20" s="141" customFormat="1" ht="13.2" x14ac:dyDescent="0.25">
      <c r="A7" s="746"/>
      <c r="B7" s="750" t="s">
        <v>286</v>
      </c>
      <c r="C7" s="195"/>
      <c r="D7" s="196"/>
      <c r="E7" s="197" t="s">
        <v>335</v>
      </c>
      <c r="F7" s="198"/>
      <c r="G7" s="199"/>
      <c r="H7" s="200"/>
      <c r="I7" s="575">
        <f t="shared" ref="I7:I22" si="2">PRODUCT(F7:H7)</f>
        <v>0</v>
      </c>
      <c r="J7" s="575">
        <f>I7</f>
        <v>0</v>
      </c>
      <c r="K7" s="117">
        <f>IF(J7=I7,0,I7-J7)</f>
        <v>0</v>
      </c>
      <c r="L7" s="116">
        <f t="shared" ref="L7:M7" si="3">N7-J7</f>
        <v>0</v>
      </c>
      <c r="M7" s="117">
        <f t="shared" si="3"/>
        <v>0</v>
      </c>
      <c r="N7" s="116">
        <f>P7</f>
        <v>0</v>
      </c>
      <c r="O7" s="575">
        <f t="shared" ref="O7:O22" si="4">IF(N7=P7,0,P7-N7)</f>
        <v>0</v>
      </c>
      <c r="P7" s="575">
        <f t="shared" ref="P7:P22" si="5">PRODUCT(Q7:S7)</f>
        <v>0</v>
      </c>
      <c r="Q7" s="201"/>
      <c r="R7" s="201"/>
      <c r="S7" s="202"/>
      <c r="T7" s="203"/>
    </row>
    <row r="8" spans="1:20" s="141" customFormat="1" ht="13.2" x14ac:dyDescent="0.25">
      <c r="A8" s="746"/>
      <c r="B8" s="750"/>
      <c r="C8" s="195"/>
      <c r="D8" s="196"/>
      <c r="E8" s="197" t="s">
        <v>336</v>
      </c>
      <c r="F8" s="198"/>
      <c r="G8" s="199"/>
      <c r="H8" s="200"/>
      <c r="I8" s="575">
        <f t="shared" si="2"/>
        <v>0</v>
      </c>
      <c r="J8" s="575">
        <f>I8</f>
        <v>0</v>
      </c>
      <c r="K8" s="117">
        <f>IF(J8=I8,0,I8-J8)</f>
        <v>0</v>
      </c>
      <c r="L8" s="116">
        <f t="shared" ref="L8:L22" si="6">N8-J8</f>
        <v>0</v>
      </c>
      <c r="M8" s="117">
        <f t="shared" ref="M8:M22" si="7">O8-K8</f>
        <v>0</v>
      </c>
      <c r="N8" s="116">
        <f t="shared" ref="N8:N21" si="8">P8</f>
        <v>0</v>
      </c>
      <c r="O8" s="575">
        <f t="shared" si="4"/>
        <v>0</v>
      </c>
      <c r="P8" s="575">
        <f t="shared" si="5"/>
        <v>0</v>
      </c>
      <c r="Q8" s="201"/>
      <c r="R8" s="201"/>
      <c r="S8" s="202"/>
      <c r="T8" s="203"/>
    </row>
    <row r="9" spans="1:20" s="141" customFormat="1" ht="13.2" x14ac:dyDescent="0.25">
      <c r="A9" s="746"/>
      <c r="B9" s="750"/>
      <c r="C9" s="195"/>
      <c r="D9" s="196"/>
      <c r="E9" s="197" t="s">
        <v>337</v>
      </c>
      <c r="F9" s="198"/>
      <c r="G9" s="199"/>
      <c r="H9" s="200"/>
      <c r="I9" s="575">
        <f t="shared" si="2"/>
        <v>0</v>
      </c>
      <c r="J9" s="575">
        <f>I9</f>
        <v>0</v>
      </c>
      <c r="K9" s="117">
        <f>IF(J9=I9,0,I9-J9)</f>
        <v>0</v>
      </c>
      <c r="L9" s="116">
        <f t="shared" si="6"/>
        <v>0</v>
      </c>
      <c r="M9" s="117">
        <f t="shared" si="7"/>
        <v>0</v>
      </c>
      <c r="N9" s="116">
        <f t="shared" si="8"/>
        <v>0</v>
      </c>
      <c r="O9" s="575">
        <f t="shared" si="4"/>
        <v>0</v>
      </c>
      <c r="P9" s="575">
        <f t="shared" si="5"/>
        <v>0</v>
      </c>
      <c r="Q9" s="201"/>
      <c r="R9" s="201"/>
      <c r="S9" s="202"/>
      <c r="T9" s="203"/>
    </row>
    <row r="10" spans="1:20" s="141" customFormat="1" ht="13.2" x14ac:dyDescent="0.25">
      <c r="A10" s="746"/>
      <c r="B10" s="750"/>
      <c r="C10" s="195"/>
      <c r="D10" s="196"/>
      <c r="E10" s="197" t="s">
        <v>337</v>
      </c>
      <c r="F10" s="198"/>
      <c r="G10" s="199"/>
      <c r="H10" s="200"/>
      <c r="I10" s="575">
        <f t="shared" si="2"/>
        <v>0</v>
      </c>
      <c r="J10" s="575">
        <f>I10</f>
        <v>0</v>
      </c>
      <c r="K10" s="117">
        <f t="shared" ref="K10:K21" si="9">IF(J10=I10,0,I10-J10)</f>
        <v>0</v>
      </c>
      <c r="L10" s="116">
        <f t="shared" si="6"/>
        <v>0</v>
      </c>
      <c r="M10" s="117">
        <f t="shared" si="7"/>
        <v>0</v>
      </c>
      <c r="N10" s="116">
        <f t="shared" si="8"/>
        <v>0</v>
      </c>
      <c r="O10" s="575">
        <f t="shared" si="4"/>
        <v>0</v>
      </c>
      <c r="P10" s="575">
        <f t="shared" si="5"/>
        <v>0</v>
      </c>
      <c r="Q10" s="204"/>
      <c r="R10" s="201"/>
      <c r="S10" s="202"/>
      <c r="T10" s="203"/>
    </row>
    <row r="11" spans="1:20" s="141" customFormat="1" ht="13.2" x14ac:dyDescent="0.25">
      <c r="A11" s="746"/>
      <c r="B11" s="750"/>
      <c r="C11" s="195"/>
      <c r="D11" s="196"/>
      <c r="E11" s="197"/>
      <c r="F11" s="198"/>
      <c r="G11" s="199"/>
      <c r="H11" s="200"/>
      <c r="I11" s="575">
        <f t="shared" si="2"/>
        <v>0</v>
      </c>
      <c r="J11" s="575">
        <f t="shared" ref="J11:J22" si="10">I11</f>
        <v>0</v>
      </c>
      <c r="K11" s="117">
        <f t="shared" si="9"/>
        <v>0</v>
      </c>
      <c r="L11" s="116">
        <f t="shared" si="6"/>
        <v>0</v>
      </c>
      <c r="M11" s="117">
        <f t="shared" si="7"/>
        <v>0</v>
      </c>
      <c r="N11" s="116">
        <f t="shared" si="8"/>
        <v>0</v>
      </c>
      <c r="O11" s="575">
        <f t="shared" si="4"/>
        <v>0</v>
      </c>
      <c r="P11" s="575">
        <f t="shared" si="5"/>
        <v>0</v>
      </c>
      <c r="Q11" s="204"/>
      <c r="R11" s="201"/>
      <c r="S11" s="202"/>
      <c r="T11" s="203"/>
    </row>
    <row r="12" spans="1:20" s="141" customFormat="1" ht="13.2" x14ac:dyDescent="0.25">
      <c r="A12" s="746"/>
      <c r="B12" s="750"/>
      <c r="C12" s="195"/>
      <c r="D12" s="196"/>
      <c r="E12" s="197"/>
      <c r="F12" s="198"/>
      <c r="G12" s="199"/>
      <c r="H12" s="200"/>
      <c r="I12" s="575">
        <f t="shared" si="2"/>
        <v>0</v>
      </c>
      <c r="J12" s="575">
        <f t="shared" si="10"/>
        <v>0</v>
      </c>
      <c r="K12" s="117">
        <f t="shared" si="9"/>
        <v>0</v>
      </c>
      <c r="L12" s="116">
        <f t="shared" si="6"/>
        <v>0</v>
      </c>
      <c r="M12" s="117">
        <f t="shared" si="7"/>
        <v>0</v>
      </c>
      <c r="N12" s="116">
        <f t="shared" si="8"/>
        <v>0</v>
      </c>
      <c r="O12" s="575">
        <f t="shared" si="4"/>
        <v>0</v>
      </c>
      <c r="P12" s="575">
        <f t="shared" si="5"/>
        <v>0</v>
      </c>
      <c r="Q12" s="204"/>
      <c r="R12" s="201"/>
      <c r="S12" s="202"/>
      <c r="T12" s="203"/>
    </row>
    <row r="13" spans="1:20" s="141" customFormat="1" ht="13.2" x14ac:dyDescent="0.25">
      <c r="A13" s="746"/>
      <c r="B13" s="750"/>
      <c r="C13" s="195"/>
      <c r="D13" s="196"/>
      <c r="E13" s="197"/>
      <c r="F13" s="198"/>
      <c r="G13" s="199"/>
      <c r="H13" s="200"/>
      <c r="I13" s="575">
        <f t="shared" si="2"/>
        <v>0</v>
      </c>
      <c r="J13" s="575">
        <f t="shared" si="10"/>
        <v>0</v>
      </c>
      <c r="K13" s="117">
        <f t="shared" si="9"/>
        <v>0</v>
      </c>
      <c r="L13" s="116">
        <f t="shared" si="6"/>
        <v>0</v>
      </c>
      <c r="M13" s="117">
        <f t="shared" si="7"/>
        <v>0</v>
      </c>
      <c r="N13" s="116">
        <f t="shared" si="8"/>
        <v>0</v>
      </c>
      <c r="O13" s="575">
        <f t="shared" si="4"/>
        <v>0</v>
      </c>
      <c r="P13" s="575">
        <f t="shared" si="5"/>
        <v>0</v>
      </c>
      <c r="Q13" s="204"/>
      <c r="R13" s="201"/>
      <c r="S13" s="202"/>
      <c r="T13" s="203"/>
    </row>
    <row r="14" spans="1:20" s="141" customFormat="1" ht="13.2" x14ac:dyDescent="0.25">
      <c r="A14" s="746"/>
      <c r="B14" s="750"/>
      <c r="C14" s="195"/>
      <c r="D14" s="196"/>
      <c r="E14" s="197"/>
      <c r="F14" s="198"/>
      <c r="G14" s="199"/>
      <c r="H14" s="200"/>
      <c r="I14" s="575">
        <f t="shared" si="2"/>
        <v>0</v>
      </c>
      <c r="J14" s="575">
        <f t="shared" si="10"/>
        <v>0</v>
      </c>
      <c r="K14" s="117">
        <f t="shared" si="9"/>
        <v>0</v>
      </c>
      <c r="L14" s="116">
        <f t="shared" si="6"/>
        <v>0</v>
      </c>
      <c r="M14" s="117">
        <f t="shared" si="7"/>
        <v>0</v>
      </c>
      <c r="N14" s="116">
        <f t="shared" si="8"/>
        <v>0</v>
      </c>
      <c r="O14" s="575">
        <f t="shared" si="4"/>
        <v>0</v>
      </c>
      <c r="P14" s="575">
        <f t="shared" si="5"/>
        <v>0</v>
      </c>
      <c r="Q14" s="204"/>
      <c r="R14" s="201"/>
      <c r="S14" s="202"/>
      <c r="T14" s="203"/>
    </row>
    <row r="15" spans="1:20" s="141" customFormat="1" ht="13.2" x14ac:dyDescent="0.25">
      <c r="A15" s="746"/>
      <c r="B15" s="750"/>
      <c r="C15" s="195"/>
      <c r="D15" s="196"/>
      <c r="E15" s="197"/>
      <c r="F15" s="198"/>
      <c r="G15" s="199"/>
      <c r="H15" s="200"/>
      <c r="I15" s="575">
        <f t="shared" si="2"/>
        <v>0</v>
      </c>
      <c r="J15" s="575">
        <f t="shared" si="10"/>
        <v>0</v>
      </c>
      <c r="K15" s="117">
        <f t="shared" si="9"/>
        <v>0</v>
      </c>
      <c r="L15" s="116">
        <f t="shared" si="6"/>
        <v>0</v>
      </c>
      <c r="M15" s="117">
        <f t="shared" si="7"/>
        <v>0</v>
      </c>
      <c r="N15" s="116">
        <f t="shared" si="8"/>
        <v>0</v>
      </c>
      <c r="O15" s="575">
        <f t="shared" si="4"/>
        <v>0</v>
      </c>
      <c r="P15" s="575">
        <f t="shared" si="5"/>
        <v>0</v>
      </c>
      <c r="Q15" s="204"/>
      <c r="R15" s="201"/>
      <c r="S15" s="202"/>
      <c r="T15" s="203"/>
    </row>
    <row r="16" spans="1:20" s="141" customFormat="1" ht="13.2" x14ac:dyDescent="0.25">
      <c r="A16" s="746"/>
      <c r="B16" s="750"/>
      <c r="C16" s="195"/>
      <c r="D16" s="196"/>
      <c r="E16" s="197"/>
      <c r="F16" s="198"/>
      <c r="G16" s="199"/>
      <c r="H16" s="200"/>
      <c r="I16" s="575">
        <f t="shared" si="2"/>
        <v>0</v>
      </c>
      <c r="J16" s="575">
        <f t="shared" si="10"/>
        <v>0</v>
      </c>
      <c r="K16" s="117">
        <f t="shared" si="9"/>
        <v>0</v>
      </c>
      <c r="L16" s="116">
        <f t="shared" si="6"/>
        <v>0</v>
      </c>
      <c r="M16" s="117">
        <f t="shared" si="7"/>
        <v>0</v>
      </c>
      <c r="N16" s="116">
        <f t="shared" si="8"/>
        <v>0</v>
      </c>
      <c r="O16" s="575">
        <f t="shared" si="4"/>
        <v>0</v>
      </c>
      <c r="P16" s="575">
        <f t="shared" si="5"/>
        <v>0</v>
      </c>
      <c r="Q16" s="204"/>
      <c r="R16" s="201"/>
      <c r="S16" s="202"/>
      <c r="T16" s="203"/>
    </row>
    <row r="17" spans="1:20" s="141" customFormat="1" ht="13.2" x14ac:dyDescent="0.25">
      <c r="A17" s="746"/>
      <c r="B17" s="750"/>
      <c r="C17" s="195"/>
      <c r="D17" s="196"/>
      <c r="E17" s="197"/>
      <c r="F17" s="198"/>
      <c r="G17" s="199"/>
      <c r="H17" s="200"/>
      <c r="I17" s="575">
        <f t="shared" si="2"/>
        <v>0</v>
      </c>
      <c r="J17" s="575">
        <f t="shared" si="10"/>
        <v>0</v>
      </c>
      <c r="K17" s="117">
        <f t="shared" si="9"/>
        <v>0</v>
      </c>
      <c r="L17" s="116">
        <f t="shared" si="6"/>
        <v>0</v>
      </c>
      <c r="M17" s="117">
        <f t="shared" si="7"/>
        <v>0</v>
      </c>
      <c r="N17" s="116">
        <f t="shared" si="8"/>
        <v>0</v>
      </c>
      <c r="O17" s="575">
        <f t="shared" si="4"/>
        <v>0</v>
      </c>
      <c r="P17" s="575">
        <f t="shared" si="5"/>
        <v>0</v>
      </c>
      <c r="Q17" s="204"/>
      <c r="R17" s="201"/>
      <c r="S17" s="202"/>
      <c r="T17" s="203"/>
    </row>
    <row r="18" spans="1:20" s="141" customFormat="1" ht="13.2" x14ac:dyDescent="0.25">
      <c r="A18" s="746"/>
      <c r="B18" s="750"/>
      <c r="C18" s="195"/>
      <c r="D18" s="196"/>
      <c r="E18" s="197"/>
      <c r="F18" s="198"/>
      <c r="G18" s="199"/>
      <c r="H18" s="200"/>
      <c r="I18" s="575">
        <f t="shared" si="2"/>
        <v>0</v>
      </c>
      <c r="J18" s="575">
        <f t="shared" si="10"/>
        <v>0</v>
      </c>
      <c r="K18" s="117">
        <f t="shared" si="9"/>
        <v>0</v>
      </c>
      <c r="L18" s="116">
        <f t="shared" si="6"/>
        <v>0</v>
      </c>
      <c r="M18" s="117">
        <f t="shared" si="7"/>
        <v>0</v>
      </c>
      <c r="N18" s="116">
        <f t="shared" si="8"/>
        <v>0</v>
      </c>
      <c r="O18" s="575">
        <f t="shared" si="4"/>
        <v>0</v>
      </c>
      <c r="P18" s="575">
        <f t="shared" si="5"/>
        <v>0</v>
      </c>
      <c r="Q18" s="204"/>
      <c r="R18" s="201"/>
      <c r="S18" s="202"/>
      <c r="T18" s="203"/>
    </row>
    <row r="19" spans="1:20" s="141" customFormat="1" ht="13.2" x14ac:dyDescent="0.25">
      <c r="A19" s="746"/>
      <c r="B19" s="750"/>
      <c r="C19" s="195"/>
      <c r="D19" s="196"/>
      <c r="E19" s="197"/>
      <c r="F19" s="198"/>
      <c r="G19" s="199"/>
      <c r="H19" s="200"/>
      <c r="I19" s="575">
        <f t="shared" si="2"/>
        <v>0</v>
      </c>
      <c r="J19" s="575">
        <f t="shared" si="10"/>
        <v>0</v>
      </c>
      <c r="K19" s="117">
        <f t="shared" si="9"/>
        <v>0</v>
      </c>
      <c r="L19" s="116">
        <f t="shared" si="6"/>
        <v>0</v>
      </c>
      <c r="M19" s="117">
        <f t="shared" si="7"/>
        <v>0</v>
      </c>
      <c r="N19" s="116">
        <f t="shared" si="8"/>
        <v>0</v>
      </c>
      <c r="O19" s="575">
        <f t="shared" si="4"/>
        <v>0</v>
      </c>
      <c r="P19" s="575">
        <f t="shared" si="5"/>
        <v>0</v>
      </c>
      <c r="Q19" s="204"/>
      <c r="R19" s="201"/>
      <c r="S19" s="202"/>
      <c r="T19" s="203"/>
    </row>
    <row r="20" spans="1:20" s="141" customFormat="1" ht="13.2" x14ac:dyDescent="0.25">
      <c r="A20" s="746"/>
      <c r="B20" s="750"/>
      <c r="C20" s="195"/>
      <c r="D20" s="196"/>
      <c r="E20" s="197"/>
      <c r="F20" s="198"/>
      <c r="G20" s="199"/>
      <c r="H20" s="200"/>
      <c r="I20" s="575">
        <f t="shared" si="2"/>
        <v>0</v>
      </c>
      <c r="J20" s="575">
        <f t="shared" si="10"/>
        <v>0</v>
      </c>
      <c r="K20" s="117">
        <f t="shared" si="9"/>
        <v>0</v>
      </c>
      <c r="L20" s="116">
        <f t="shared" si="6"/>
        <v>0</v>
      </c>
      <c r="M20" s="117">
        <f t="shared" si="7"/>
        <v>0</v>
      </c>
      <c r="N20" s="116">
        <f t="shared" si="8"/>
        <v>0</v>
      </c>
      <c r="O20" s="575">
        <f t="shared" si="4"/>
        <v>0</v>
      </c>
      <c r="P20" s="575">
        <f t="shared" si="5"/>
        <v>0</v>
      </c>
      <c r="Q20" s="204"/>
      <c r="R20" s="201"/>
      <c r="S20" s="202"/>
      <c r="T20" s="203"/>
    </row>
    <row r="21" spans="1:20" s="141" customFormat="1" ht="13.2" x14ac:dyDescent="0.25">
      <c r="A21" s="746"/>
      <c r="B21" s="750"/>
      <c r="C21" s="195"/>
      <c r="D21" s="196"/>
      <c r="E21" s="197"/>
      <c r="F21" s="198"/>
      <c r="G21" s="199"/>
      <c r="H21" s="200"/>
      <c r="I21" s="575">
        <f t="shared" si="2"/>
        <v>0</v>
      </c>
      <c r="J21" s="575">
        <f t="shared" si="10"/>
        <v>0</v>
      </c>
      <c r="K21" s="117">
        <f t="shared" si="9"/>
        <v>0</v>
      </c>
      <c r="L21" s="116">
        <f t="shared" si="6"/>
        <v>0</v>
      </c>
      <c r="M21" s="117">
        <f t="shared" si="7"/>
        <v>0</v>
      </c>
      <c r="N21" s="116">
        <f t="shared" si="8"/>
        <v>0</v>
      </c>
      <c r="O21" s="575">
        <f t="shared" si="4"/>
        <v>0</v>
      </c>
      <c r="P21" s="575">
        <f t="shared" si="5"/>
        <v>0</v>
      </c>
      <c r="Q21" s="204"/>
      <c r="R21" s="201"/>
      <c r="S21" s="202"/>
      <c r="T21" s="203"/>
    </row>
    <row r="22" spans="1:20" s="141" customFormat="1" thickBot="1" x14ac:dyDescent="0.3">
      <c r="A22" s="747"/>
      <c r="B22" s="751"/>
      <c r="C22" s="588"/>
      <c r="D22" s="588"/>
      <c r="E22" s="588"/>
      <c r="F22" s="589"/>
      <c r="G22" s="590"/>
      <c r="H22" s="591"/>
      <c r="I22" s="584">
        <f t="shared" si="2"/>
        <v>0</v>
      </c>
      <c r="J22" s="575">
        <f t="shared" si="10"/>
        <v>0</v>
      </c>
      <c r="K22" s="168">
        <f>IF(J22=I22,0,I22-J22)</f>
        <v>0</v>
      </c>
      <c r="L22" s="167">
        <f t="shared" si="6"/>
        <v>0</v>
      </c>
      <c r="M22" s="168">
        <f t="shared" si="7"/>
        <v>0</v>
      </c>
      <c r="N22" s="167"/>
      <c r="O22" s="584">
        <f t="shared" si="4"/>
        <v>0</v>
      </c>
      <c r="P22" s="584">
        <f t="shared" si="5"/>
        <v>0</v>
      </c>
      <c r="Q22" s="588"/>
      <c r="R22" s="592"/>
      <c r="S22" s="593"/>
      <c r="T22" s="594"/>
    </row>
    <row r="26" spans="1:20" x14ac:dyDescent="0.25">
      <c r="J26" s="604"/>
    </row>
    <row r="33" spans="9:9" x14ac:dyDescent="0.25">
      <c r="I33" s="141"/>
    </row>
  </sheetData>
  <mergeCells count="12">
    <mergeCell ref="P3:S3"/>
    <mergeCell ref="T3:T4"/>
    <mergeCell ref="A5:F5"/>
    <mergeCell ref="A6:A22"/>
    <mergeCell ref="B6:F6"/>
    <mergeCell ref="B7:B22"/>
    <mergeCell ref="A3:A4"/>
    <mergeCell ref="B3:B4"/>
    <mergeCell ref="C3:I3"/>
    <mergeCell ref="J3:K3"/>
    <mergeCell ref="L3:M3"/>
    <mergeCell ref="N3:O3"/>
  </mergeCells>
  <phoneticPr fontId="7" type="noConversion"/>
  <dataValidations disablePrompts="1" count="1">
    <dataValidation type="list" allowBlank="1" showInputMessage="1" showErrorMessage="1" sqref="E7:E17" xr:uid="{00000000-0002-0000-0300-000000000000}">
      <formula1>"정규직,무기계약직,계약직"</formula1>
    </dataValidation>
  </dataValidations>
  <pageMargins left="0.25" right="0.25" top="0.75" bottom="0.75" header="0.3" footer="0.3"/>
  <pageSetup paperSize="9" scale="63"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8"/>
  <sheetViews>
    <sheetView zoomScaleSheetLayoutView="100" workbookViewId="0">
      <pane xSplit="6" ySplit="5" topLeftCell="G6" activePane="bottomRight" state="frozen"/>
      <selection activeCell="J15" sqref="J15"/>
      <selection pane="topRight" activeCell="J15" sqref="J15"/>
      <selection pane="bottomLeft" activeCell="J15" sqref="J15"/>
      <selection pane="bottomRight" activeCell="M17" sqref="M17"/>
    </sheetView>
  </sheetViews>
  <sheetFormatPr defaultColWidth="9.21875" defaultRowHeight="13.2" x14ac:dyDescent="0.25"/>
  <cols>
    <col min="1" max="1" width="16.21875" style="206" customWidth="1"/>
    <col min="2" max="2" width="23.21875" style="206" customWidth="1"/>
    <col min="3" max="3" width="25.21875" style="206" customWidth="1"/>
    <col min="4" max="4" width="11.44140625" style="206" customWidth="1"/>
    <col min="5" max="6" width="9.21875" style="206"/>
    <col min="7" max="9" width="13.77734375" style="206" customWidth="1"/>
    <col min="10" max="12" width="10.44140625" style="206" customWidth="1"/>
    <col min="13" max="13" width="32.21875" style="206" customWidth="1"/>
    <col min="14" max="16384" width="9.21875" style="206"/>
  </cols>
  <sheetData>
    <row r="1" spans="1:13" ht="27.6" customHeight="1" x14ac:dyDescent="0.25">
      <c r="A1" s="205" t="s">
        <v>288</v>
      </c>
      <c r="B1" s="205"/>
      <c r="C1" s="205"/>
      <c r="D1" s="205"/>
      <c r="E1" s="205"/>
      <c r="F1" s="205"/>
      <c r="G1" s="205"/>
      <c r="H1" s="205"/>
      <c r="I1" s="205"/>
    </row>
    <row r="2" spans="1:13" ht="19.8" customHeight="1" thickBot="1" x14ac:dyDescent="0.3">
      <c r="A2" s="207"/>
      <c r="M2" s="91" t="s">
        <v>115</v>
      </c>
    </row>
    <row r="3" spans="1:13" x14ac:dyDescent="0.25">
      <c r="A3" s="765" t="s">
        <v>112</v>
      </c>
      <c r="B3" s="767" t="s">
        <v>117</v>
      </c>
      <c r="C3" s="768"/>
      <c r="D3" s="768"/>
      <c r="E3" s="768"/>
      <c r="F3" s="769"/>
      <c r="G3" s="770" t="s">
        <v>118</v>
      </c>
      <c r="H3" s="772" t="s">
        <v>119</v>
      </c>
      <c r="I3" s="774" t="s">
        <v>120</v>
      </c>
      <c r="J3" s="776" t="s">
        <v>132</v>
      </c>
      <c r="K3" s="776"/>
      <c r="L3" s="777"/>
      <c r="M3" s="741" t="s">
        <v>122</v>
      </c>
    </row>
    <row r="4" spans="1:13" x14ac:dyDescent="0.25">
      <c r="A4" s="766"/>
      <c r="B4" s="208" t="s">
        <v>116</v>
      </c>
      <c r="C4" s="208" t="s">
        <v>133</v>
      </c>
      <c r="D4" s="208" t="s">
        <v>134</v>
      </c>
      <c r="E4" s="208" t="s">
        <v>135</v>
      </c>
      <c r="F4" s="208" t="s">
        <v>136</v>
      </c>
      <c r="G4" s="771"/>
      <c r="H4" s="773"/>
      <c r="I4" s="775"/>
      <c r="J4" s="209" t="s">
        <v>137</v>
      </c>
      <c r="K4" s="209" t="s">
        <v>138</v>
      </c>
      <c r="L4" s="210" t="s">
        <v>139</v>
      </c>
      <c r="M4" s="742"/>
    </row>
    <row r="5" spans="1:13" s="213" customFormat="1" x14ac:dyDescent="0.25">
      <c r="A5" s="761" t="s">
        <v>140</v>
      </c>
      <c r="B5" s="762"/>
      <c r="C5" s="762"/>
      <c r="D5" s="762"/>
      <c r="E5" s="762"/>
      <c r="F5" s="762"/>
      <c r="G5" s="577">
        <f>SUBTOTAL(109,G6:G88)</f>
        <v>0</v>
      </c>
      <c r="H5" s="569">
        <f>SUBTOTAL(109,H6:H88)</f>
        <v>0</v>
      </c>
      <c r="I5" s="574">
        <f>SUBTOTAL(109,I6:I88)</f>
        <v>0</v>
      </c>
      <c r="J5" s="211"/>
      <c r="K5" s="211"/>
      <c r="L5" s="211"/>
      <c r="M5" s="212"/>
    </row>
    <row r="6" spans="1:13" x14ac:dyDescent="0.25">
      <c r="A6" s="763" t="s">
        <v>267</v>
      </c>
      <c r="B6" s="214" t="s">
        <v>141</v>
      </c>
      <c r="C6" s="215"/>
      <c r="D6" s="215"/>
      <c r="E6" s="215"/>
      <c r="F6" s="215"/>
      <c r="G6" s="578">
        <f>SUBTOTAL(109,G7:G14)</f>
        <v>0</v>
      </c>
      <c r="H6" s="568">
        <f>SUBTOTAL(109,H7:H14)</f>
        <v>0</v>
      </c>
      <c r="I6" s="579">
        <f>SUBTOTAL(109,I7:I14)</f>
        <v>0</v>
      </c>
      <c r="J6" s="215"/>
      <c r="K6" s="215"/>
      <c r="L6" s="215"/>
      <c r="M6" s="216"/>
    </row>
    <row r="7" spans="1:13" x14ac:dyDescent="0.25">
      <c r="A7" s="763"/>
      <c r="B7" s="217"/>
      <c r="C7" s="218"/>
      <c r="D7" s="219"/>
      <c r="E7" s="219"/>
      <c r="F7" s="220"/>
      <c r="G7" s="580">
        <f>PRODUCT(D7,E7,F7)</f>
        <v>0</v>
      </c>
      <c r="H7" s="566">
        <f>I7-G7</f>
        <v>0</v>
      </c>
      <c r="I7" s="159">
        <f>PRODUCT(J7,K7,L7)</f>
        <v>0</v>
      </c>
      <c r="J7" s="221"/>
      <c r="K7" s="221"/>
      <c r="L7" s="222"/>
      <c r="M7" s="223"/>
    </row>
    <row r="8" spans="1:13" x14ac:dyDescent="0.25">
      <c r="A8" s="763"/>
      <c r="B8" s="217"/>
      <c r="C8" s="224"/>
      <c r="D8" s="219"/>
      <c r="E8" s="219"/>
      <c r="F8" s="220"/>
      <c r="G8" s="580">
        <f>PRODUCT(D8,E8,F8)</f>
        <v>0</v>
      </c>
      <c r="H8" s="566">
        <f>I8-G8</f>
        <v>0</v>
      </c>
      <c r="I8" s="159">
        <f>PRODUCT(J8,K8,L8)</f>
        <v>0</v>
      </c>
      <c r="J8" s="221"/>
      <c r="K8" s="221"/>
      <c r="L8" s="222"/>
      <c r="M8" s="223"/>
    </row>
    <row r="9" spans="1:13" x14ac:dyDescent="0.25">
      <c r="A9" s="763"/>
      <c r="B9" s="217"/>
      <c r="C9" s="224"/>
      <c r="D9" s="219"/>
      <c r="E9" s="219"/>
      <c r="F9" s="220"/>
      <c r="G9" s="580">
        <f t="shared" ref="G9:G14" si="0">PRODUCT(D9,E9,F9)</f>
        <v>0</v>
      </c>
      <c r="H9" s="566">
        <f t="shared" ref="H9:H14" si="1">I9-G9</f>
        <v>0</v>
      </c>
      <c r="I9" s="159">
        <f t="shared" ref="I9:I14" si="2">PRODUCT(J9,K9,L9)</f>
        <v>0</v>
      </c>
      <c r="J9" s="221"/>
      <c r="K9" s="221"/>
      <c r="L9" s="222"/>
      <c r="M9" s="223"/>
    </row>
    <row r="10" spans="1:13" x14ac:dyDescent="0.25">
      <c r="A10" s="763"/>
      <c r="B10" s="217"/>
      <c r="C10" s="224"/>
      <c r="D10" s="219"/>
      <c r="E10" s="219"/>
      <c r="F10" s="220"/>
      <c r="G10" s="580">
        <f t="shared" si="0"/>
        <v>0</v>
      </c>
      <c r="H10" s="566">
        <f t="shared" si="1"/>
        <v>0</v>
      </c>
      <c r="I10" s="159">
        <f t="shared" si="2"/>
        <v>0</v>
      </c>
      <c r="J10" s="221"/>
      <c r="K10" s="221"/>
      <c r="L10" s="222"/>
      <c r="M10" s="223"/>
    </row>
    <row r="11" spans="1:13" x14ac:dyDescent="0.25">
      <c r="A11" s="763"/>
      <c r="B11" s="217"/>
      <c r="C11" s="224"/>
      <c r="D11" s="219"/>
      <c r="E11" s="219"/>
      <c r="F11" s="220"/>
      <c r="G11" s="580">
        <f t="shared" si="0"/>
        <v>0</v>
      </c>
      <c r="H11" s="566">
        <f t="shared" si="1"/>
        <v>0</v>
      </c>
      <c r="I11" s="159">
        <f t="shared" si="2"/>
        <v>0</v>
      </c>
      <c r="J11" s="221"/>
      <c r="K11" s="221"/>
      <c r="L11" s="222"/>
      <c r="M11" s="223"/>
    </row>
    <row r="12" spans="1:13" x14ac:dyDescent="0.25">
      <c r="A12" s="763"/>
      <c r="B12" s="217"/>
      <c r="C12" s="224"/>
      <c r="D12" s="219"/>
      <c r="E12" s="219"/>
      <c r="F12" s="220"/>
      <c r="G12" s="580">
        <f t="shared" si="0"/>
        <v>0</v>
      </c>
      <c r="H12" s="566">
        <f t="shared" si="1"/>
        <v>0</v>
      </c>
      <c r="I12" s="159">
        <f t="shared" si="2"/>
        <v>0</v>
      </c>
      <c r="J12" s="221"/>
      <c r="K12" s="221"/>
      <c r="L12" s="222"/>
      <c r="M12" s="223"/>
    </row>
    <row r="13" spans="1:13" x14ac:dyDescent="0.25">
      <c r="A13" s="763"/>
      <c r="B13" s="225"/>
      <c r="C13" s="226"/>
      <c r="D13" s="227"/>
      <c r="E13" s="227"/>
      <c r="F13" s="228"/>
      <c r="G13" s="580">
        <f t="shared" si="0"/>
        <v>0</v>
      </c>
      <c r="H13" s="566">
        <f t="shared" si="1"/>
        <v>0</v>
      </c>
      <c r="I13" s="159">
        <f t="shared" si="2"/>
        <v>0</v>
      </c>
      <c r="J13" s="229"/>
      <c r="K13" s="230"/>
      <c r="L13" s="231"/>
      <c r="M13" s="223"/>
    </row>
    <row r="14" spans="1:13" x14ac:dyDescent="0.25">
      <c r="A14" s="764"/>
      <c r="B14" s="225"/>
      <c r="C14" s="226"/>
      <c r="D14" s="227"/>
      <c r="E14" s="227"/>
      <c r="F14" s="228"/>
      <c r="G14" s="580">
        <f t="shared" si="0"/>
        <v>0</v>
      </c>
      <c r="H14" s="566">
        <f t="shared" si="1"/>
        <v>0</v>
      </c>
      <c r="I14" s="159">
        <f t="shared" si="2"/>
        <v>0</v>
      </c>
      <c r="J14" s="229"/>
      <c r="K14" s="230"/>
      <c r="L14" s="231"/>
      <c r="M14" s="223"/>
    </row>
    <row r="15" spans="1:13" x14ac:dyDescent="0.25">
      <c r="A15" s="778" t="s">
        <v>268</v>
      </c>
      <c r="B15" s="214" t="s">
        <v>141</v>
      </c>
      <c r="C15" s="215"/>
      <c r="D15" s="232"/>
      <c r="E15" s="232"/>
      <c r="F15" s="232"/>
      <c r="G15" s="578">
        <f>SUBTOTAL(109,G16:G23)</f>
        <v>0</v>
      </c>
      <c r="H15" s="568">
        <f>SUBTOTAL(109,H16:H23)</f>
        <v>0</v>
      </c>
      <c r="I15" s="579">
        <f>SUBTOTAL(109,I16:I23)</f>
        <v>0</v>
      </c>
      <c r="J15" s="232"/>
      <c r="K15" s="232"/>
      <c r="L15" s="232"/>
      <c r="M15" s="233"/>
    </row>
    <row r="16" spans="1:13" x14ac:dyDescent="0.25">
      <c r="A16" s="763"/>
      <c r="B16" s="234"/>
      <c r="C16" s="235"/>
      <c r="D16" s="219"/>
      <c r="E16" s="219"/>
      <c r="F16" s="220"/>
      <c r="G16" s="580">
        <f t="shared" ref="G16:G23" si="3">PRODUCT(D16,E16,F16)</f>
        <v>0</v>
      </c>
      <c r="H16" s="566">
        <f t="shared" ref="H16:H23" si="4">I16-G16</f>
        <v>0</v>
      </c>
      <c r="I16" s="159">
        <f t="shared" ref="I16:I23" si="5">PRODUCT(J16,K16,L16)</f>
        <v>0</v>
      </c>
      <c r="J16" s="221"/>
      <c r="K16" s="221"/>
      <c r="L16" s="222"/>
      <c r="M16" s="223"/>
    </row>
    <row r="17" spans="1:13" x14ac:dyDescent="0.25">
      <c r="A17" s="763"/>
      <c r="B17" s="234"/>
      <c r="C17" s="235"/>
      <c r="D17" s="219"/>
      <c r="E17" s="219"/>
      <c r="F17" s="220"/>
      <c r="G17" s="580">
        <f t="shared" si="3"/>
        <v>0</v>
      </c>
      <c r="H17" s="566">
        <f t="shared" si="4"/>
        <v>0</v>
      </c>
      <c r="I17" s="159">
        <f t="shared" si="5"/>
        <v>0</v>
      </c>
      <c r="J17" s="221"/>
      <c r="K17" s="221"/>
      <c r="L17" s="222"/>
      <c r="M17" s="223"/>
    </row>
    <row r="18" spans="1:13" x14ac:dyDescent="0.25">
      <c r="A18" s="763"/>
      <c r="B18" s="234"/>
      <c r="C18" s="235"/>
      <c r="D18" s="219"/>
      <c r="E18" s="219"/>
      <c r="F18" s="220"/>
      <c r="G18" s="580">
        <f t="shared" si="3"/>
        <v>0</v>
      </c>
      <c r="H18" s="566">
        <f t="shared" si="4"/>
        <v>0</v>
      </c>
      <c r="I18" s="159">
        <f t="shared" si="5"/>
        <v>0</v>
      </c>
      <c r="J18" s="221"/>
      <c r="K18" s="221"/>
      <c r="L18" s="222"/>
      <c r="M18" s="223"/>
    </row>
    <row r="19" spans="1:13" x14ac:dyDescent="0.25">
      <c r="A19" s="763"/>
      <c r="B19" s="236"/>
      <c r="C19" s="237"/>
      <c r="D19" s="219"/>
      <c r="E19" s="219"/>
      <c r="F19" s="220"/>
      <c r="G19" s="580">
        <f t="shared" si="3"/>
        <v>0</v>
      </c>
      <c r="H19" s="566">
        <f t="shared" si="4"/>
        <v>0</v>
      </c>
      <c r="I19" s="159">
        <f t="shared" si="5"/>
        <v>0</v>
      </c>
      <c r="J19" s="238"/>
      <c r="K19" s="238"/>
      <c r="L19" s="222"/>
      <c r="M19" s="223"/>
    </row>
    <row r="20" spans="1:13" x14ac:dyDescent="0.25">
      <c r="A20" s="763"/>
      <c r="B20" s="236"/>
      <c r="C20" s="237"/>
      <c r="D20" s="219"/>
      <c r="E20" s="219"/>
      <c r="F20" s="220"/>
      <c r="G20" s="580">
        <f t="shared" si="3"/>
        <v>0</v>
      </c>
      <c r="H20" s="566">
        <f t="shared" si="4"/>
        <v>0</v>
      </c>
      <c r="I20" s="159">
        <f t="shared" si="5"/>
        <v>0</v>
      </c>
      <c r="J20" s="238"/>
      <c r="K20" s="238"/>
      <c r="L20" s="222"/>
      <c r="M20" s="223"/>
    </row>
    <row r="21" spans="1:13" x14ac:dyDescent="0.25">
      <c r="A21" s="763"/>
      <c r="B21" s="236"/>
      <c r="C21" s="237"/>
      <c r="D21" s="219"/>
      <c r="E21" s="219"/>
      <c r="F21" s="220"/>
      <c r="G21" s="580">
        <f t="shared" si="3"/>
        <v>0</v>
      </c>
      <c r="H21" s="566">
        <f t="shared" si="4"/>
        <v>0</v>
      </c>
      <c r="I21" s="159">
        <f t="shared" si="5"/>
        <v>0</v>
      </c>
      <c r="J21" s="238"/>
      <c r="K21" s="238"/>
      <c r="L21" s="222"/>
      <c r="M21" s="223"/>
    </row>
    <row r="22" spans="1:13" x14ac:dyDescent="0.25">
      <c r="A22" s="763"/>
      <c r="B22" s="236"/>
      <c r="C22" s="237"/>
      <c r="D22" s="219"/>
      <c r="E22" s="219"/>
      <c r="F22" s="220"/>
      <c r="G22" s="580">
        <f t="shared" si="3"/>
        <v>0</v>
      </c>
      <c r="H22" s="566">
        <f t="shared" si="4"/>
        <v>0</v>
      </c>
      <c r="I22" s="159">
        <f t="shared" si="5"/>
        <v>0</v>
      </c>
      <c r="J22" s="238"/>
      <c r="K22" s="238"/>
      <c r="L22" s="239"/>
      <c r="M22" s="223"/>
    </row>
    <row r="23" spans="1:13" x14ac:dyDescent="0.25">
      <c r="A23" s="763"/>
      <c r="B23" s="234"/>
      <c r="C23" s="235"/>
      <c r="D23" s="240"/>
      <c r="E23" s="219"/>
      <c r="F23" s="220"/>
      <c r="G23" s="580">
        <f t="shared" si="3"/>
        <v>0</v>
      </c>
      <c r="H23" s="566">
        <f t="shared" si="4"/>
        <v>0</v>
      </c>
      <c r="I23" s="159">
        <f t="shared" si="5"/>
        <v>0</v>
      </c>
      <c r="J23" s="241"/>
      <c r="K23" s="221"/>
      <c r="L23" s="222"/>
      <c r="M23" s="223"/>
    </row>
    <row r="24" spans="1:13" x14ac:dyDescent="0.25">
      <c r="A24" s="778" t="s">
        <v>269</v>
      </c>
      <c r="B24" s="214" t="s">
        <v>141</v>
      </c>
      <c r="C24" s="215"/>
      <c r="D24" s="232"/>
      <c r="E24" s="232"/>
      <c r="F24" s="232"/>
      <c r="G24" s="578">
        <f>SUBTOTAL(109,G25:G32)</f>
        <v>0</v>
      </c>
      <c r="H24" s="568">
        <f>SUBTOTAL(109,H25:H32)</f>
        <v>0</v>
      </c>
      <c r="I24" s="579">
        <f>SUBTOTAL(109,I25:I32)</f>
        <v>0</v>
      </c>
      <c r="J24" s="232"/>
      <c r="K24" s="232"/>
      <c r="L24" s="232"/>
      <c r="M24" s="233"/>
    </row>
    <row r="25" spans="1:13" x14ac:dyDescent="0.25">
      <c r="A25" s="763"/>
      <c r="B25" s="242"/>
      <c r="C25" s="243"/>
      <c r="D25" s="219"/>
      <c r="E25" s="219"/>
      <c r="F25" s="220"/>
      <c r="G25" s="580">
        <f t="shared" ref="G25" si="6">PRODUCT(D25,E25,F25)</f>
        <v>0</v>
      </c>
      <c r="H25" s="566">
        <f t="shared" ref="H25" si="7">I25-G25</f>
        <v>0</v>
      </c>
      <c r="I25" s="159">
        <f t="shared" ref="I25" si="8">PRODUCT(J25,K25,L25)</f>
        <v>0</v>
      </c>
      <c r="J25" s="221"/>
      <c r="K25" s="221"/>
      <c r="L25" s="222"/>
      <c r="M25" s="223"/>
    </row>
    <row r="26" spans="1:13" x14ac:dyDescent="0.25">
      <c r="A26" s="763"/>
      <c r="B26" s="242"/>
      <c r="C26" s="243"/>
      <c r="D26" s="219"/>
      <c r="E26" s="219"/>
      <c r="F26" s="220"/>
      <c r="G26" s="580">
        <f t="shared" ref="G26:G32" si="9">PRODUCT(D26,E26,F26)</f>
        <v>0</v>
      </c>
      <c r="H26" s="566">
        <f t="shared" ref="H26:H32" si="10">I26-G26</f>
        <v>0</v>
      </c>
      <c r="I26" s="159">
        <f t="shared" ref="I26:I32" si="11">PRODUCT(J26,K26,L26)</f>
        <v>0</v>
      </c>
      <c r="J26" s="221"/>
      <c r="K26" s="221"/>
      <c r="L26" s="222"/>
      <c r="M26" s="223"/>
    </row>
    <row r="27" spans="1:13" x14ac:dyDescent="0.25">
      <c r="A27" s="763"/>
      <c r="B27" s="242"/>
      <c r="C27" s="243"/>
      <c r="D27" s="219"/>
      <c r="E27" s="219"/>
      <c r="F27" s="220"/>
      <c r="G27" s="580">
        <f t="shared" si="9"/>
        <v>0</v>
      </c>
      <c r="H27" s="566">
        <f t="shared" si="10"/>
        <v>0</v>
      </c>
      <c r="I27" s="159">
        <f t="shared" si="11"/>
        <v>0</v>
      </c>
      <c r="J27" s="221"/>
      <c r="K27" s="221"/>
      <c r="L27" s="222"/>
      <c r="M27" s="223"/>
    </row>
    <row r="28" spans="1:13" x14ac:dyDescent="0.25">
      <c r="A28" s="763"/>
      <c r="B28" s="242"/>
      <c r="C28" s="243"/>
      <c r="D28" s="219"/>
      <c r="E28" s="219"/>
      <c r="F28" s="220"/>
      <c r="G28" s="580">
        <f t="shared" si="9"/>
        <v>0</v>
      </c>
      <c r="H28" s="566">
        <f t="shared" si="10"/>
        <v>0</v>
      </c>
      <c r="I28" s="159">
        <f t="shared" si="11"/>
        <v>0</v>
      </c>
      <c r="J28" s="221"/>
      <c r="K28" s="221"/>
      <c r="L28" s="222"/>
      <c r="M28" s="223"/>
    </row>
    <row r="29" spans="1:13" x14ac:dyDescent="0.25">
      <c r="A29" s="763"/>
      <c r="B29" s="242"/>
      <c r="C29" s="243"/>
      <c r="D29" s="219"/>
      <c r="E29" s="219"/>
      <c r="F29" s="220"/>
      <c r="G29" s="580">
        <f t="shared" si="9"/>
        <v>0</v>
      </c>
      <c r="H29" s="566">
        <f t="shared" si="10"/>
        <v>0</v>
      </c>
      <c r="I29" s="159">
        <f t="shared" si="11"/>
        <v>0</v>
      </c>
      <c r="J29" s="221"/>
      <c r="K29" s="221"/>
      <c r="L29" s="222"/>
      <c r="M29" s="223"/>
    </row>
    <row r="30" spans="1:13" x14ac:dyDescent="0.25">
      <c r="A30" s="763"/>
      <c r="B30" s="242"/>
      <c r="C30" s="243"/>
      <c r="D30" s="219"/>
      <c r="E30" s="219"/>
      <c r="F30" s="220"/>
      <c r="G30" s="580">
        <f t="shared" si="9"/>
        <v>0</v>
      </c>
      <c r="H30" s="566">
        <f t="shared" si="10"/>
        <v>0</v>
      </c>
      <c r="I30" s="159">
        <f t="shared" si="11"/>
        <v>0</v>
      </c>
      <c r="J30" s="221"/>
      <c r="K30" s="221"/>
      <c r="L30" s="222"/>
      <c r="M30" s="223"/>
    </row>
    <row r="31" spans="1:13" x14ac:dyDescent="0.25">
      <c r="A31" s="763"/>
      <c r="B31" s="242"/>
      <c r="C31" s="243"/>
      <c r="D31" s="219"/>
      <c r="E31" s="219"/>
      <c r="F31" s="220"/>
      <c r="G31" s="580">
        <f t="shared" si="9"/>
        <v>0</v>
      </c>
      <c r="H31" s="566">
        <f t="shared" si="10"/>
        <v>0</v>
      </c>
      <c r="I31" s="159">
        <f t="shared" si="11"/>
        <v>0</v>
      </c>
      <c r="J31" s="221"/>
      <c r="K31" s="221"/>
      <c r="L31" s="222"/>
      <c r="M31" s="223"/>
    </row>
    <row r="32" spans="1:13" x14ac:dyDescent="0.25">
      <c r="A32" s="764"/>
      <c r="B32" s="244"/>
      <c r="C32" s="245"/>
      <c r="D32" s="246"/>
      <c r="E32" s="246"/>
      <c r="F32" s="247"/>
      <c r="G32" s="580">
        <f t="shared" si="9"/>
        <v>0</v>
      </c>
      <c r="H32" s="566">
        <f t="shared" si="10"/>
        <v>0</v>
      </c>
      <c r="I32" s="159">
        <f t="shared" si="11"/>
        <v>0</v>
      </c>
      <c r="J32" s="248"/>
      <c r="K32" s="248"/>
      <c r="L32" s="249"/>
      <c r="M32" s="223"/>
    </row>
    <row r="33" spans="1:13" x14ac:dyDescent="0.25">
      <c r="A33" s="778" t="s">
        <v>270</v>
      </c>
      <c r="B33" s="214" t="s">
        <v>141</v>
      </c>
      <c r="C33" s="215"/>
      <c r="D33" s="232"/>
      <c r="E33" s="232"/>
      <c r="F33" s="232"/>
      <c r="G33" s="578">
        <f>SUBTOTAL(109,G34:G41)</f>
        <v>0</v>
      </c>
      <c r="H33" s="568">
        <f>SUBTOTAL(109,H34:H41)</f>
        <v>0</v>
      </c>
      <c r="I33" s="579">
        <f>SUBTOTAL(109,I34:I41)</f>
        <v>0</v>
      </c>
      <c r="J33" s="232"/>
      <c r="K33" s="232"/>
      <c r="L33" s="232"/>
      <c r="M33" s="233"/>
    </row>
    <row r="34" spans="1:13" x14ac:dyDescent="0.25">
      <c r="A34" s="763"/>
      <c r="B34" s="250"/>
      <c r="C34" s="217"/>
      <c r="D34" s="219"/>
      <c r="E34" s="219"/>
      <c r="F34" s="220"/>
      <c r="G34" s="580">
        <f t="shared" ref="G34" si="12">PRODUCT(D34,E34,F34)</f>
        <v>0</v>
      </c>
      <c r="H34" s="566">
        <f t="shared" ref="H34" si="13">I34-G34</f>
        <v>0</v>
      </c>
      <c r="I34" s="159">
        <f t="shared" ref="I34" si="14">PRODUCT(J34,K34,L34)</f>
        <v>0</v>
      </c>
      <c r="J34" s="221"/>
      <c r="K34" s="221"/>
      <c r="L34" s="222"/>
      <c r="M34" s="223"/>
    </row>
    <row r="35" spans="1:13" x14ac:dyDescent="0.25">
      <c r="A35" s="763"/>
      <c r="B35" s="250"/>
      <c r="C35" s="217"/>
      <c r="D35" s="219"/>
      <c r="E35" s="219"/>
      <c r="F35" s="220"/>
      <c r="G35" s="580">
        <f t="shared" ref="G35:G41" si="15">PRODUCT(D35,E35,F35)</f>
        <v>0</v>
      </c>
      <c r="H35" s="566">
        <f t="shared" ref="H35:H41" si="16">I35-G35</f>
        <v>0</v>
      </c>
      <c r="I35" s="159">
        <f t="shared" ref="I35:I41" si="17">PRODUCT(J35,K35,L35)</f>
        <v>0</v>
      </c>
      <c r="J35" s="221"/>
      <c r="K35" s="221"/>
      <c r="L35" s="222"/>
      <c r="M35" s="223"/>
    </row>
    <row r="36" spans="1:13" x14ac:dyDescent="0.25">
      <c r="A36" s="763"/>
      <c r="B36" s="250"/>
      <c r="C36" s="217"/>
      <c r="D36" s="219"/>
      <c r="E36" s="219"/>
      <c r="F36" s="220"/>
      <c r="G36" s="580">
        <f t="shared" si="15"/>
        <v>0</v>
      </c>
      <c r="H36" s="566">
        <f t="shared" si="16"/>
        <v>0</v>
      </c>
      <c r="I36" s="159">
        <f t="shared" si="17"/>
        <v>0</v>
      </c>
      <c r="J36" s="221"/>
      <c r="K36" s="221"/>
      <c r="L36" s="222"/>
      <c r="M36" s="223"/>
    </row>
    <row r="37" spans="1:13" x14ac:dyDescent="0.25">
      <c r="A37" s="763"/>
      <c r="B37" s="250"/>
      <c r="C37" s="217"/>
      <c r="D37" s="219"/>
      <c r="E37" s="219"/>
      <c r="F37" s="220"/>
      <c r="G37" s="580">
        <f t="shared" si="15"/>
        <v>0</v>
      </c>
      <c r="H37" s="566">
        <f t="shared" si="16"/>
        <v>0</v>
      </c>
      <c r="I37" s="159">
        <f t="shared" si="17"/>
        <v>0</v>
      </c>
      <c r="J37" s="221"/>
      <c r="K37" s="221"/>
      <c r="L37" s="222"/>
      <c r="M37" s="223"/>
    </row>
    <row r="38" spans="1:13" x14ac:dyDescent="0.25">
      <c r="A38" s="763"/>
      <c r="B38" s="250"/>
      <c r="C38" s="217"/>
      <c r="D38" s="219"/>
      <c r="E38" s="219"/>
      <c r="F38" s="220"/>
      <c r="G38" s="580">
        <f t="shared" si="15"/>
        <v>0</v>
      </c>
      <c r="H38" s="566">
        <f t="shared" si="16"/>
        <v>0</v>
      </c>
      <c r="I38" s="159">
        <f t="shared" si="17"/>
        <v>0</v>
      </c>
      <c r="J38" s="221"/>
      <c r="K38" s="221"/>
      <c r="L38" s="222"/>
      <c r="M38" s="223"/>
    </row>
    <row r="39" spans="1:13" x14ac:dyDescent="0.25">
      <c r="A39" s="763"/>
      <c r="B39" s="250"/>
      <c r="C39" s="217"/>
      <c r="D39" s="219"/>
      <c r="E39" s="219"/>
      <c r="F39" s="220"/>
      <c r="G39" s="580">
        <f t="shared" si="15"/>
        <v>0</v>
      </c>
      <c r="H39" s="566">
        <f t="shared" si="16"/>
        <v>0</v>
      </c>
      <c r="I39" s="159">
        <f t="shared" si="17"/>
        <v>0</v>
      </c>
      <c r="J39" s="221"/>
      <c r="K39" s="221"/>
      <c r="L39" s="222"/>
      <c r="M39" s="223"/>
    </row>
    <row r="40" spans="1:13" x14ac:dyDescent="0.25">
      <c r="A40" s="763"/>
      <c r="B40" s="250"/>
      <c r="C40" s="217"/>
      <c r="D40" s="219"/>
      <c r="E40" s="219"/>
      <c r="F40" s="220"/>
      <c r="G40" s="580">
        <f t="shared" si="15"/>
        <v>0</v>
      </c>
      <c r="H40" s="566">
        <f t="shared" si="16"/>
        <v>0</v>
      </c>
      <c r="I40" s="159">
        <f t="shared" si="17"/>
        <v>0</v>
      </c>
      <c r="J40" s="221"/>
      <c r="K40" s="221"/>
      <c r="L40" s="222"/>
      <c r="M40" s="223"/>
    </row>
    <row r="41" spans="1:13" x14ac:dyDescent="0.25">
      <c r="A41" s="764"/>
      <c r="B41" s="251"/>
      <c r="C41" s="252"/>
      <c r="D41" s="246"/>
      <c r="E41" s="246"/>
      <c r="F41" s="247"/>
      <c r="G41" s="580">
        <f t="shared" si="15"/>
        <v>0</v>
      </c>
      <c r="H41" s="566">
        <f t="shared" si="16"/>
        <v>0</v>
      </c>
      <c r="I41" s="159">
        <f t="shared" si="17"/>
        <v>0</v>
      </c>
      <c r="J41" s="248"/>
      <c r="K41" s="248"/>
      <c r="L41" s="249"/>
      <c r="M41" s="223"/>
    </row>
    <row r="42" spans="1:13" x14ac:dyDescent="0.25">
      <c r="A42" s="778" t="s">
        <v>271</v>
      </c>
      <c r="B42" s="253" t="s">
        <v>141</v>
      </c>
      <c r="C42" s="254"/>
      <c r="D42" s="255"/>
      <c r="E42" s="255"/>
      <c r="F42" s="255"/>
      <c r="G42" s="578">
        <f>SUBTOTAL(109,G43:G50)</f>
        <v>0</v>
      </c>
      <c r="H42" s="568">
        <f>SUBTOTAL(109,H43:H50)</f>
        <v>0</v>
      </c>
      <c r="I42" s="579">
        <f>SUBTOTAL(109,I43:I50)</f>
        <v>0</v>
      </c>
      <c r="J42" s="255"/>
      <c r="K42" s="255"/>
      <c r="L42" s="255"/>
      <c r="M42" s="256"/>
    </row>
    <row r="43" spans="1:13" x14ac:dyDescent="0.25">
      <c r="A43" s="763"/>
      <c r="B43" s="257"/>
      <c r="C43" s="258"/>
      <c r="D43" s="246"/>
      <c r="E43" s="246"/>
      <c r="F43" s="247"/>
      <c r="G43" s="580">
        <f>PRODUCT(D43,E43,F43)</f>
        <v>0</v>
      </c>
      <c r="H43" s="566">
        <f>I43-G43</f>
        <v>0</v>
      </c>
      <c r="I43" s="159">
        <f>PRODUCT(J43,K43,L43)</f>
        <v>0</v>
      </c>
      <c r="J43" s="248"/>
      <c r="K43" s="248"/>
      <c r="L43" s="249"/>
      <c r="M43" s="259"/>
    </row>
    <row r="44" spans="1:13" x14ac:dyDescent="0.25">
      <c r="A44" s="763"/>
      <c r="B44" s="260"/>
      <c r="C44" s="258"/>
      <c r="D44" s="246"/>
      <c r="E44" s="246"/>
      <c r="F44" s="247"/>
      <c r="G44" s="580">
        <f t="shared" ref="G44:G50" si="18">PRODUCT(D44,E44,F44)</f>
        <v>0</v>
      </c>
      <c r="H44" s="566">
        <f t="shared" ref="H44:H50" si="19">I44-G44</f>
        <v>0</v>
      </c>
      <c r="I44" s="159">
        <f t="shared" ref="I44:I50" si="20">PRODUCT(J44,K44,L44)</f>
        <v>0</v>
      </c>
      <c r="J44" s="248"/>
      <c r="K44" s="248"/>
      <c r="L44" s="249"/>
      <c r="M44" s="259"/>
    </row>
    <row r="45" spans="1:13" x14ac:dyDescent="0.25">
      <c r="A45" s="763"/>
      <c r="B45" s="260"/>
      <c r="C45" s="258"/>
      <c r="D45" s="246"/>
      <c r="E45" s="246"/>
      <c r="F45" s="247"/>
      <c r="G45" s="580">
        <f t="shared" si="18"/>
        <v>0</v>
      </c>
      <c r="H45" s="566">
        <f t="shared" si="19"/>
        <v>0</v>
      </c>
      <c r="I45" s="159">
        <f t="shared" si="20"/>
        <v>0</v>
      </c>
      <c r="J45" s="248"/>
      <c r="K45" s="248"/>
      <c r="L45" s="249"/>
      <c r="M45" s="259"/>
    </row>
    <row r="46" spans="1:13" x14ac:dyDescent="0.25">
      <c r="A46" s="763"/>
      <c r="B46" s="260"/>
      <c r="C46" s="258"/>
      <c r="D46" s="246"/>
      <c r="E46" s="246"/>
      <c r="F46" s="247"/>
      <c r="G46" s="580">
        <f t="shared" si="18"/>
        <v>0</v>
      </c>
      <c r="H46" s="566">
        <f t="shared" si="19"/>
        <v>0</v>
      </c>
      <c r="I46" s="159">
        <f t="shared" si="20"/>
        <v>0</v>
      </c>
      <c r="J46" s="248"/>
      <c r="K46" s="248"/>
      <c r="L46" s="249"/>
      <c r="M46" s="259"/>
    </row>
    <row r="47" spans="1:13" x14ac:dyDescent="0.25">
      <c r="A47" s="763"/>
      <c r="B47" s="260"/>
      <c r="C47" s="547"/>
      <c r="D47" s="246"/>
      <c r="E47" s="246"/>
      <c r="F47" s="247"/>
      <c r="G47" s="580">
        <f t="shared" si="18"/>
        <v>0</v>
      </c>
      <c r="H47" s="566">
        <f t="shared" si="19"/>
        <v>0</v>
      </c>
      <c r="I47" s="159">
        <f t="shared" si="20"/>
        <v>0</v>
      </c>
      <c r="J47" s="221"/>
      <c r="K47" s="221"/>
      <c r="L47" s="222"/>
      <c r="M47" s="259"/>
    </row>
    <row r="48" spans="1:13" x14ac:dyDescent="0.25">
      <c r="A48" s="763"/>
      <c r="B48" s="261"/>
      <c r="C48" s="258"/>
      <c r="D48" s="246"/>
      <c r="E48" s="246"/>
      <c r="F48" s="247"/>
      <c r="G48" s="580">
        <f t="shared" si="18"/>
        <v>0</v>
      </c>
      <c r="H48" s="566">
        <f t="shared" si="19"/>
        <v>0</v>
      </c>
      <c r="I48" s="159">
        <f t="shared" si="20"/>
        <v>0</v>
      </c>
      <c r="J48" s="248"/>
      <c r="K48" s="248"/>
      <c r="L48" s="249"/>
      <c r="M48" s="259"/>
    </row>
    <row r="49" spans="1:13" x14ac:dyDescent="0.25">
      <c r="A49" s="763"/>
      <c r="B49" s="261"/>
      <c r="C49" s="258"/>
      <c r="D49" s="246"/>
      <c r="E49" s="246"/>
      <c r="F49" s="247"/>
      <c r="G49" s="580">
        <f t="shared" si="18"/>
        <v>0</v>
      </c>
      <c r="H49" s="566">
        <f t="shared" si="19"/>
        <v>0</v>
      </c>
      <c r="I49" s="159">
        <f t="shared" si="20"/>
        <v>0</v>
      </c>
      <c r="J49" s="248"/>
      <c r="K49" s="248"/>
      <c r="L49" s="249"/>
      <c r="M49" s="259"/>
    </row>
    <row r="50" spans="1:13" x14ac:dyDescent="0.25">
      <c r="A50" s="764"/>
      <c r="B50" s="261"/>
      <c r="C50" s="258"/>
      <c r="D50" s="246"/>
      <c r="E50" s="246"/>
      <c r="F50" s="247"/>
      <c r="G50" s="580">
        <f t="shared" si="18"/>
        <v>0</v>
      </c>
      <c r="H50" s="566">
        <f t="shared" si="19"/>
        <v>0</v>
      </c>
      <c r="I50" s="159">
        <f t="shared" si="20"/>
        <v>0</v>
      </c>
      <c r="J50" s="248"/>
      <c r="K50" s="248"/>
      <c r="L50" s="249"/>
      <c r="M50" s="259"/>
    </row>
    <row r="51" spans="1:13" x14ac:dyDescent="0.25">
      <c r="A51" s="778" t="s">
        <v>272</v>
      </c>
      <c r="B51" s="262" t="s">
        <v>141</v>
      </c>
      <c r="C51" s="263"/>
      <c r="D51" s="264"/>
      <c r="E51" s="264"/>
      <c r="F51" s="264"/>
      <c r="G51" s="578">
        <f>SUBTOTAL(109,G52:G59)</f>
        <v>0</v>
      </c>
      <c r="H51" s="568">
        <f>SUBTOTAL(109,H52:H59)</f>
        <v>0</v>
      </c>
      <c r="I51" s="579">
        <f>SUBTOTAL(109,I52:I59)</f>
        <v>0</v>
      </c>
      <c r="J51" s="264"/>
      <c r="K51" s="264"/>
      <c r="L51" s="264"/>
      <c r="M51" s="265"/>
    </row>
    <row r="52" spans="1:13" x14ac:dyDescent="0.25">
      <c r="A52" s="763"/>
      <c r="B52" s="234"/>
      <c r="C52" s="235"/>
      <c r="D52" s="219"/>
      <c r="E52" s="219"/>
      <c r="F52" s="220"/>
      <c r="G52" s="580">
        <f t="shared" ref="G52:G59" si="21">PRODUCT(D52,E52,F52)</f>
        <v>0</v>
      </c>
      <c r="H52" s="566">
        <f t="shared" ref="H52:H59" si="22">I52-G52</f>
        <v>0</v>
      </c>
      <c r="I52" s="159">
        <f t="shared" ref="I52:I59" si="23">PRODUCT(J52,K52,L52)</f>
        <v>0</v>
      </c>
      <c r="J52" s="221"/>
      <c r="K52" s="221"/>
      <c r="L52" s="222"/>
      <c r="M52" s="223"/>
    </row>
    <row r="53" spans="1:13" x14ac:dyDescent="0.25">
      <c r="A53" s="763"/>
      <c r="B53" s="234"/>
      <c r="C53" s="235"/>
      <c r="D53" s="219"/>
      <c r="E53" s="219"/>
      <c r="F53" s="220"/>
      <c r="G53" s="580">
        <f t="shared" si="21"/>
        <v>0</v>
      </c>
      <c r="H53" s="566">
        <f t="shared" si="22"/>
        <v>0</v>
      </c>
      <c r="I53" s="159">
        <f t="shared" si="23"/>
        <v>0</v>
      </c>
      <c r="J53" s="221"/>
      <c r="K53" s="221"/>
      <c r="L53" s="222"/>
      <c r="M53" s="223"/>
    </row>
    <row r="54" spans="1:13" x14ac:dyDescent="0.25">
      <c r="A54" s="763"/>
      <c r="B54" s="234"/>
      <c r="C54" s="235"/>
      <c r="D54" s="219"/>
      <c r="E54" s="219"/>
      <c r="F54" s="220"/>
      <c r="G54" s="580">
        <f t="shared" si="21"/>
        <v>0</v>
      </c>
      <c r="H54" s="566">
        <f t="shared" si="22"/>
        <v>0</v>
      </c>
      <c r="I54" s="159">
        <f t="shared" si="23"/>
        <v>0</v>
      </c>
      <c r="J54" s="221"/>
      <c r="K54" s="221"/>
      <c r="L54" s="222"/>
      <c r="M54" s="223"/>
    </row>
    <row r="55" spans="1:13" x14ac:dyDescent="0.25">
      <c r="A55" s="763"/>
      <c r="B55" s="236"/>
      <c r="C55" s="237"/>
      <c r="D55" s="219"/>
      <c r="E55" s="219"/>
      <c r="F55" s="220"/>
      <c r="G55" s="580">
        <f t="shared" si="21"/>
        <v>0</v>
      </c>
      <c r="H55" s="566">
        <f t="shared" si="22"/>
        <v>0</v>
      </c>
      <c r="I55" s="159">
        <f t="shared" si="23"/>
        <v>0</v>
      </c>
      <c r="J55" s="238"/>
      <c r="K55" s="238"/>
      <c r="L55" s="222"/>
      <c r="M55" s="223"/>
    </row>
    <row r="56" spans="1:13" x14ac:dyDescent="0.25">
      <c r="A56" s="763"/>
      <c r="B56" s="236"/>
      <c r="C56" s="237"/>
      <c r="D56" s="219"/>
      <c r="E56" s="219"/>
      <c r="F56" s="220"/>
      <c r="G56" s="580">
        <f t="shared" si="21"/>
        <v>0</v>
      </c>
      <c r="H56" s="566">
        <f t="shared" si="22"/>
        <v>0</v>
      </c>
      <c r="I56" s="159">
        <f t="shared" si="23"/>
        <v>0</v>
      </c>
      <c r="J56" s="238"/>
      <c r="K56" s="238"/>
      <c r="L56" s="222"/>
      <c r="M56" s="223"/>
    </row>
    <row r="57" spans="1:13" x14ac:dyDescent="0.25">
      <c r="A57" s="763"/>
      <c r="B57" s="236"/>
      <c r="C57" s="237"/>
      <c r="D57" s="219"/>
      <c r="E57" s="219"/>
      <c r="F57" s="220"/>
      <c r="G57" s="580">
        <f t="shared" si="21"/>
        <v>0</v>
      </c>
      <c r="H57" s="566">
        <f t="shared" si="22"/>
        <v>0</v>
      </c>
      <c r="I57" s="159">
        <f t="shared" si="23"/>
        <v>0</v>
      </c>
      <c r="J57" s="238"/>
      <c r="K57" s="238"/>
      <c r="L57" s="222"/>
      <c r="M57" s="223"/>
    </row>
    <row r="58" spans="1:13" x14ac:dyDescent="0.25">
      <c r="A58" s="763"/>
      <c r="B58" s="236"/>
      <c r="C58" s="237"/>
      <c r="D58" s="219"/>
      <c r="E58" s="219"/>
      <c r="F58" s="220"/>
      <c r="G58" s="580">
        <f t="shared" si="21"/>
        <v>0</v>
      </c>
      <c r="H58" s="566">
        <f t="shared" si="22"/>
        <v>0</v>
      </c>
      <c r="I58" s="159">
        <f t="shared" si="23"/>
        <v>0</v>
      </c>
      <c r="J58" s="238"/>
      <c r="K58" s="238"/>
      <c r="L58" s="239"/>
      <c r="M58" s="223"/>
    </row>
    <row r="59" spans="1:13" x14ac:dyDescent="0.25">
      <c r="A59" s="763"/>
      <c r="B59" s="234"/>
      <c r="C59" s="235"/>
      <c r="D59" s="240"/>
      <c r="E59" s="219"/>
      <c r="F59" s="220"/>
      <c r="G59" s="580">
        <f t="shared" si="21"/>
        <v>0</v>
      </c>
      <c r="H59" s="566">
        <f t="shared" si="22"/>
        <v>0</v>
      </c>
      <c r="I59" s="159">
        <f t="shared" si="23"/>
        <v>0</v>
      </c>
      <c r="J59" s="241"/>
      <c r="K59" s="221"/>
      <c r="L59" s="222"/>
      <c r="M59" s="223"/>
    </row>
    <row r="60" spans="1:13" x14ac:dyDescent="0.25">
      <c r="A60" s="778" t="s">
        <v>143</v>
      </c>
      <c r="B60" s="214" t="s">
        <v>141</v>
      </c>
      <c r="C60" s="215"/>
      <c r="D60" s="232"/>
      <c r="E60" s="232"/>
      <c r="F60" s="232"/>
      <c r="G60" s="578">
        <f>SUBTOTAL(109,G61:G62)</f>
        <v>0</v>
      </c>
      <c r="H60" s="568">
        <f>SUBTOTAL(109,H61:H62)</f>
        <v>0</v>
      </c>
      <c r="I60" s="579">
        <f>SUBTOTAL(109,I61:I62)</f>
        <v>0</v>
      </c>
      <c r="J60" s="232"/>
      <c r="K60" s="232"/>
      <c r="L60" s="232"/>
      <c r="M60" s="233"/>
    </row>
    <row r="61" spans="1:13" x14ac:dyDescent="0.25">
      <c r="A61" s="763"/>
      <c r="B61" s="242"/>
      <c r="C61" s="243"/>
      <c r="D61" s="219"/>
      <c r="E61" s="219"/>
      <c r="F61" s="220"/>
      <c r="G61" s="580">
        <f t="shared" ref="G61:G62" si="24">PRODUCT(D61,E61,F61)</f>
        <v>0</v>
      </c>
      <c r="H61" s="566">
        <f t="shared" ref="H61:H62" si="25">I61-G61</f>
        <v>0</v>
      </c>
      <c r="I61" s="159">
        <f t="shared" ref="I61:I62" si="26">PRODUCT(J61,K61,L61)</f>
        <v>0</v>
      </c>
      <c r="J61" s="221"/>
      <c r="K61" s="221"/>
      <c r="L61" s="222"/>
      <c r="M61" s="223"/>
    </row>
    <row r="62" spans="1:13" x14ac:dyDescent="0.25">
      <c r="A62" s="764"/>
      <c r="B62" s="244"/>
      <c r="C62" s="245"/>
      <c r="D62" s="246"/>
      <c r="E62" s="246"/>
      <c r="F62" s="247"/>
      <c r="G62" s="580">
        <f t="shared" si="24"/>
        <v>0</v>
      </c>
      <c r="H62" s="566">
        <f t="shared" si="25"/>
        <v>0</v>
      </c>
      <c r="I62" s="159">
        <f t="shared" si="26"/>
        <v>0</v>
      </c>
      <c r="J62" s="248"/>
      <c r="K62" s="248"/>
      <c r="L62" s="249"/>
      <c r="M62" s="223"/>
    </row>
    <row r="63" spans="1:13" x14ac:dyDescent="0.25">
      <c r="A63" s="778" t="s">
        <v>274</v>
      </c>
      <c r="B63" s="214" t="s">
        <v>141</v>
      </c>
      <c r="C63" s="215"/>
      <c r="D63" s="232"/>
      <c r="E63" s="232"/>
      <c r="F63" s="232"/>
      <c r="G63" s="578">
        <f>SUBTOTAL(109,G64:G67)</f>
        <v>0</v>
      </c>
      <c r="H63" s="568">
        <f>SUBTOTAL(109,H64:H67)</f>
        <v>0</v>
      </c>
      <c r="I63" s="579">
        <f>SUBTOTAL(109,I64:I67)</f>
        <v>0</v>
      </c>
      <c r="J63" s="232"/>
      <c r="K63" s="232"/>
      <c r="L63" s="232"/>
      <c r="M63" s="233"/>
    </row>
    <row r="64" spans="1:13" x14ac:dyDescent="0.25">
      <c r="A64" s="763"/>
      <c r="B64" s="250"/>
      <c r="C64" s="217"/>
      <c r="D64" s="219"/>
      <c r="E64" s="219"/>
      <c r="F64" s="220"/>
      <c r="G64" s="580">
        <f t="shared" ref="G64:G67" si="27">PRODUCT(D64,E64,F64)</f>
        <v>0</v>
      </c>
      <c r="H64" s="566">
        <f t="shared" ref="H64:H67" si="28">I64-G64</f>
        <v>0</v>
      </c>
      <c r="I64" s="159">
        <f t="shared" ref="I64:I67" si="29">PRODUCT(J64,K64,L64)</f>
        <v>0</v>
      </c>
      <c r="J64" s="221"/>
      <c r="K64" s="221"/>
      <c r="L64" s="222"/>
      <c r="M64" s="223"/>
    </row>
    <row r="65" spans="1:13" x14ac:dyDescent="0.25">
      <c r="A65" s="763"/>
      <c r="B65" s="250"/>
      <c r="C65" s="217"/>
      <c r="D65" s="219"/>
      <c r="E65" s="219"/>
      <c r="F65" s="220"/>
      <c r="G65" s="580">
        <f t="shared" si="27"/>
        <v>0</v>
      </c>
      <c r="H65" s="566">
        <f t="shared" si="28"/>
        <v>0</v>
      </c>
      <c r="I65" s="159">
        <f t="shared" si="29"/>
        <v>0</v>
      </c>
      <c r="J65" s="221"/>
      <c r="K65" s="221"/>
      <c r="L65" s="222"/>
      <c r="M65" s="223"/>
    </row>
    <row r="66" spans="1:13" x14ac:dyDescent="0.25">
      <c r="A66" s="763"/>
      <c r="B66" s="250"/>
      <c r="C66" s="217"/>
      <c r="D66" s="219"/>
      <c r="E66" s="219"/>
      <c r="F66" s="220"/>
      <c r="G66" s="580">
        <f t="shared" si="27"/>
        <v>0</v>
      </c>
      <c r="H66" s="566">
        <f t="shared" si="28"/>
        <v>0</v>
      </c>
      <c r="I66" s="159">
        <f t="shared" si="29"/>
        <v>0</v>
      </c>
      <c r="J66" s="221"/>
      <c r="K66" s="221"/>
      <c r="L66" s="222"/>
      <c r="M66" s="223"/>
    </row>
    <row r="67" spans="1:13" x14ac:dyDescent="0.25">
      <c r="A67" s="764"/>
      <c r="B67" s="251"/>
      <c r="C67" s="252"/>
      <c r="D67" s="246"/>
      <c r="E67" s="246"/>
      <c r="F67" s="247"/>
      <c r="G67" s="580">
        <f t="shared" si="27"/>
        <v>0</v>
      </c>
      <c r="H67" s="566">
        <f t="shared" si="28"/>
        <v>0</v>
      </c>
      <c r="I67" s="159">
        <f t="shared" si="29"/>
        <v>0</v>
      </c>
      <c r="J67" s="248"/>
      <c r="K67" s="248"/>
      <c r="L67" s="249"/>
      <c r="M67" s="223"/>
    </row>
    <row r="68" spans="1:13" x14ac:dyDescent="0.25">
      <c r="A68" s="778" t="s">
        <v>275</v>
      </c>
      <c r="B68" s="214" t="s">
        <v>141</v>
      </c>
      <c r="C68" s="215"/>
      <c r="D68" s="232"/>
      <c r="E68" s="232"/>
      <c r="F68" s="232"/>
      <c r="G68" s="578">
        <f>SUBTOTAL(109,G69:G73)</f>
        <v>0</v>
      </c>
      <c r="H68" s="568">
        <f>SUBTOTAL(109,H69:H73)</f>
        <v>0</v>
      </c>
      <c r="I68" s="579">
        <f>SUBTOTAL(109,I69:I73)</f>
        <v>0</v>
      </c>
      <c r="J68" s="232"/>
      <c r="K68" s="232"/>
      <c r="L68" s="232"/>
      <c r="M68" s="233"/>
    </row>
    <row r="69" spans="1:13" x14ac:dyDescent="0.25">
      <c r="A69" s="763"/>
      <c r="B69" s="235"/>
      <c r="C69" s="235"/>
      <c r="D69" s="219"/>
      <c r="E69" s="219"/>
      <c r="F69" s="220"/>
      <c r="G69" s="580">
        <f>PRODUCT(D69,E69,F69)</f>
        <v>0</v>
      </c>
      <c r="H69" s="566">
        <f>I69-G69</f>
        <v>0</v>
      </c>
      <c r="I69" s="159">
        <f>PRODUCT(J69,K69,L69)</f>
        <v>0</v>
      </c>
      <c r="J69" s="221"/>
      <c r="K69" s="221"/>
      <c r="L69" s="222"/>
      <c r="M69" s="223"/>
    </row>
    <row r="70" spans="1:13" x14ac:dyDescent="0.25">
      <c r="A70" s="763"/>
      <c r="B70" s="234"/>
      <c r="C70" s="235"/>
      <c r="D70" s="219"/>
      <c r="E70" s="219"/>
      <c r="F70" s="220"/>
      <c r="G70" s="580">
        <f>PRODUCT(D70,E70,F70)</f>
        <v>0</v>
      </c>
      <c r="H70" s="566">
        <f>I70-G70</f>
        <v>0</v>
      </c>
      <c r="I70" s="159">
        <f>PRODUCT(J70,K70,L70)</f>
        <v>0</v>
      </c>
      <c r="J70" s="221"/>
      <c r="K70" s="221"/>
      <c r="L70" s="222"/>
      <c r="M70" s="223"/>
    </row>
    <row r="71" spans="1:13" x14ac:dyDescent="0.25">
      <c r="A71" s="763"/>
      <c r="B71" s="234"/>
      <c r="C71" s="235"/>
      <c r="D71" s="219"/>
      <c r="E71" s="219"/>
      <c r="F71" s="220"/>
      <c r="G71" s="580">
        <f t="shared" ref="G71:G72" si="30">PRODUCT(D71,E71,F71)</f>
        <v>0</v>
      </c>
      <c r="H71" s="566">
        <f t="shared" ref="H71:H72" si="31">I71-G71</f>
        <v>0</v>
      </c>
      <c r="I71" s="159">
        <f t="shared" ref="I71:I72" si="32">PRODUCT(J71,K71,L71)</f>
        <v>0</v>
      </c>
      <c r="J71" s="221"/>
      <c r="K71" s="221"/>
      <c r="L71" s="222"/>
      <c r="M71" s="223"/>
    </row>
    <row r="72" spans="1:13" x14ac:dyDescent="0.25">
      <c r="A72" s="763"/>
      <c r="B72" s="234"/>
      <c r="C72" s="235"/>
      <c r="D72" s="219"/>
      <c r="E72" s="219"/>
      <c r="F72" s="220"/>
      <c r="G72" s="580">
        <f t="shared" si="30"/>
        <v>0</v>
      </c>
      <c r="H72" s="566">
        <f t="shared" si="31"/>
        <v>0</v>
      </c>
      <c r="I72" s="159">
        <f t="shared" si="32"/>
        <v>0</v>
      </c>
      <c r="J72" s="221"/>
      <c r="K72" s="221"/>
      <c r="L72" s="222"/>
      <c r="M72" s="223"/>
    </row>
    <row r="73" spans="1:13" x14ac:dyDescent="0.25">
      <c r="A73" s="764"/>
      <c r="B73" s="234"/>
      <c r="C73" s="235"/>
      <c r="D73" s="219"/>
      <c r="E73" s="219"/>
      <c r="F73" s="220"/>
      <c r="G73" s="580">
        <f>PRODUCT(D73,E73,F73)</f>
        <v>0</v>
      </c>
      <c r="H73" s="566">
        <f>I73-G73</f>
        <v>0</v>
      </c>
      <c r="I73" s="159">
        <f>PRODUCT(J73,K73,L73)</f>
        <v>0</v>
      </c>
      <c r="J73" s="221"/>
      <c r="K73" s="221"/>
      <c r="L73" s="222"/>
      <c r="M73" s="223"/>
    </row>
    <row r="74" spans="1:13" x14ac:dyDescent="0.25">
      <c r="A74" s="778" t="s">
        <v>221</v>
      </c>
      <c r="B74" s="214" t="s">
        <v>141</v>
      </c>
      <c r="C74" s="215"/>
      <c r="D74" s="232"/>
      <c r="E74" s="232"/>
      <c r="F74" s="232"/>
      <c r="G74" s="578">
        <f>SUBTOTAL(109,G75:G79)</f>
        <v>0</v>
      </c>
      <c r="H74" s="568">
        <f>SUBTOTAL(109,H75:H79)</f>
        <v>0</v>
      </c>
      <c r="I74" s="579">
        <f>SUBTOTAL(109,I75:I79)</f>
        <v>0</v>
      </c>
      <c r="J74" s="232"/>
      <c r="K74" s="232"/>
      <c r="L74" s="232"/>
      <c r="M74" s="233"/>
    </row>
    <row r="75" spans="1:13" x14ac:dyDescent="0.25">
      <c r="A75" s="763"/>
      <c r="B75" s="250"/>
      <c r="C75" s="217"/>
      <c r="D75" s="219"/>
      <c r="E75" s="219"/>
      <c r="F75" s="220"/>
      <c r="G75" s="580">
        <f t="shared" ref="G75:G79" si="33">PRODUCT(D75,E75,F75)</f>
        <v>0</v>
      </c>
      <c r="H75" s="566">
        <f t="shared" ref="H75:H79" si="34">I75-G75</f>
        <v>0</v>
      </c>
      <c r="I75" s="159">
        <f t="shared" ref="I75:I79" si="35">PRODUCT(J75,K75,L75)</f>
        <v>0</v>
      </c>
      <c r="J75" s="221"/>
      <c r="K75" s="221"/>
      <c r="L75" s="222"/>
      <c r="M75" s="223"/>
    </row>
    <row r="76" spans="1:13" x14ac:dyDescent="0.25">
      <c r="A76" s="763"/>
      <c r="B76" s="250"/>
      <c r="C76" s="217"/>
      <c r="D76" s="219"/>
      <c r="E76" s="219"/>
      <c r="F76" s="220"/>
      <c r="G76" s="580">
        <f t="shared" si="33"/>
        <v>0</v>
      </c>
      <c r="H76" s="566">
        <f t="shared" si="34"/>
        <v>0</v>
      </c>
      <c r="I76" s="159">
        <f t="shared" si="35"/>
        <v>0</v>
      </c>
      <c r="J76" s="221"/>
      <c r="K76" s="221"/>
      <c r="L76" s="222"/>
      <c r="M76" s="223"/>
    </row>
    <row r="77" spans="1:13" x14ac:dyDescent="0.25">
      <c r="A77" s="763"/>
      <c r="B77" s="250"/>
      <c r="C77" s="217"/>
      <c r="D77" s="219"/>
      <c r="E77" s="219"/>
      <c r="F77" s="220"/>
      <c r="G77" s="580">
        <f t="shared" ref="G77" si="36">PRODUCT(D77,E77,F77)</f>
        <v>0</v>
      </c>
      <c r="H77" s="566">
        <f t="shared" ref="H77" si="37">I77-G77</f>
        <v>0</v>
      </c>
      <c r="I77" s="159">
        <f t="shared" ref="I77" si="38">PRODUCT(J77,K77,L77)</f>
        <v>0</v>
      </c>
      <c r="J77" s="221"/>
      <c r="K77" s="221"/>
      <c r="L77" s="222"/>
      <c r="M77" s="223"/>
    </row>
    <row r="78" spans="1:13" x14ac:dyDescent="0.25">
      <c r="A78" s="763"/>
      <c r="B78" s="250"/>
      <c r="C78" s="217"/>
      <c r="D78" s="219"/>
      <c r="E78" s="219"/>
      <c r="F78" s="220"/>
      <c r="G78" s="580">
        <f t="shared" si="33"/>
        <v>0</v>
      </c>
      <c r="H78" s="566">
        <f t="shared" si="34"/>
        <v>0</v>
      </c>
      <c r="I78" s="159">
        <f t="shared" si="35"/>
        <v>0</v>
      </c>
      <c r="J78" s="221"/>
      <c r="K78" s="221"/>
      <c r="L78" s="222"/>
      <c r="M78" s="223"/>
    </row>
    <row r="79" spans="1:13" x14ac:dyDescent="0.25">
      <c r="A79" s="764"/>
      <c r="B79" s="251"/>
      <c r="C79" s="252"/>
      <c r="D79" s="246"/>
      <c r="E79" s="246"/>
      <c r="F79" s="247"/>
      <c r="G79" s="580">
        <f t="shared" si="33"/>
        <v>0</v>
      </c>
      <c r="H79" s="566">
        <f t="shared" si="34"/>
        <v>0</v>
      </c>
      <c r="I79" s="159">
        <f t="shared" si="35"/>
        <v>0</v>
      </c>
      <c r="J79" s="248"/>
      <c r="K79" s="248"/>
      <c r="L79" s="249"/>
      <c r="M79" s="223"/>
    </row>
    <row r="80" spans="1:13" x14ac:dyDescent="0.25">
      <c r="A80" s="778" t="s">
        <v>276</v>
      </c>
      <c r="B80" s="214" t="s">
        <v>141</v>
      </c>
      <c r="C80" s="215"/>
      <c r="D80" s="232"/>
      <c r="E80" s="232"/>
      <c r="F80" s="232"/>
      <c r="G80" s="578">
        <f>SUBTOTAL(109,G81:G85)</f>
        <v>0</v>
      </c>
      <c r="H80" s="568">
        <f>SUBTOTAL(109,H81:H85)</f>
        <v>0</v>
      </c>
      <c r="I80" s="579">
        <f>SUBTOTAL(109,I81:I85)</f>
        <v>0</v>
      </c>
      <c r="J80" s="232"/>
      <c r="K80" s="232"/>
      <c r="L80" s="232"/>
      <c r="M80" s="233"/>
    </row>
    <row r="81" spans="1:13" x14ac:dyDescent="0.25">
      <c r="A81" s="763"/>
      <c r="B81" s="235"/>
      <c r="C81" s="235"/>
      <c r="D81" s="219"/>
      <c r="E81" s="219"/>
      <c r="F81" s="220"/>
      <c r="G81" s="580">
        <f>PRODUCT(D81,E81,F81)</f>
        <v>0</v>
      </c>
      <c r="H81" s="566">
        <f>I81-G81</f>
        <v>0</v>
      </c>
      <c r="I81" s="159">
        <f>PRODUCT(J81,K81,L81)</f>
        <v>0</v>
      </c>
      <c r="J81" s="221"/>
      <c r="K81" s="221"/>
      <c r="L81" s="222"/>
      <c r="M81" s="223"/>
    </row>
    <row r="82" spans="1:13" x14ac:dyDescent="0.25">
      <c r="A82" s="763"/>
      <c r="B82" s="234"/>
      <c r="C82" s="235"/>
      <c r="D82" s="219"/>
      <c r="E82" s="219"/>
      <c r="F82" s="220"/>
      <c r="G82" s="580">
        <f>PRODUCT(D82,E82,F82)</f>
        <v>0</v>
      </c>
      <c r="H82" s="566">
        <f>I82-G82</f>
        <v>0</v>
      </c>
      <c r="I82" s="159">
        <f>PRODUCT(J82,K82,L82)</f>
        <v>0</v>
      </c>
      <c r="J82" s="221"/>
      <c r="K82" s="221"/>
      <c r="L82" s="222"/>
      <c r="M82" s="223"/>
    </row>
    <row r="83" spans="1:13" x14ac:dyDescent="0.25">
      <c r="A83" s="763"/>
      <c r="B83" s="234"/>
      <c r="C83" s="235"/>
      <c r="D83" s="219"/>
      <c r="E83" s="219"/>
      <c r="F83" s="220"/>
      <c r="G83" s="580">
        <f>PRODUCT(D83,E83,F83)</f>
        <v>0</v>
      </c>
      <c r="H83" s="566">
        <f>I83-G83</f>
        <v>0</v>
      </c>
      <c r="I83" s="159">
        <f>PRODUCT(J83,K83,L83)</f>
        <v>0</v>
      </c>
      <c r="J83" s="221"/>
      <c r="K83" s="221"/>
      <c r="L83" s="222"/>
      <c r="M83" s="223"/>
    </row>
    <row r="84" spans="1:13" x14ac:dyDescent="0.25">
      <c r="A84" s="763"/>
      <c r="B84" s="234"/>
      <c r="C84" s="235"/>
      <c r="D84" s="219"/>
      <c r="E84" s="219"/>
      <c r="F84" s="220"/>
      <c r="G84" s="580">
        <f>PRODUCT(D84,E84,F84)</f>
        <v>0</v>
      </c>
      <c r="H84" s="566">
        <f>I84-G84</f>
        <v>0</v>
      </c>
      <c r="I84" s="159">
        <f>PRODUCT(J84,K84,L84)</f>
        <v>0</v>
      </c>
      <c r="J84" s="221"/>
      <c r="K84" s="221"/>
      <c r="L84" s="222"/>
      <c r="M84" s="223"/>
    </row>
    <row r="85" spans="1:13" x14ac:dyDescent="0.25">
      <c r="A85" s="764"/>
      <c r="B85" s="234"/>
      <c r="C85" s="235"/>
      <c r="D85" s="219"/>
      <c r="E85" s="219"/>
      <c r="F85" s="220"/>
      <c r="G85" s="580">
        <f>PRODUCT(D85,E85,F85)</f>
        <v>0</v>
      </c>
      <c r="H85" s="566">
        <f>I85-G85</f>
        <v>0</v>
      </c>
      <c r="I85" s="159">
        <f>PRODUCT(J85,K85,L85)</f>
        <v>0</v>
      </c>
      <c r="J85" s="221"/>
      <c r="K85" s="221"/>
      <c r="L85" s="222"/>
      <c r="M85" s="223"/>
    </row>
    <row r="86" spans="1:13" x14ac:dyDescent="0.25">
      <c r="A86" s="778" t="s">
        <v>277</v>
      </c>
      <c r="B86" s="214" t="s">
        <v>141</v>
      </c>
      <c r="C86" s="215"/>
      <c r="D86" s="232"/>
      <c r="E86" s="232"/>
      <c r="F86" s="232"/>
      <c r="G86" s="578">
        <f>SUBTOTAL(109,G87:G88)</f>
        <v>0</v>
      </c>
      <c r="H86" s="568">
        <f>SUBTOTAL(109,H87:H88)</f>
        <v>0</v>
      </c>
      <c r="I86" s="579">
        <f>SUBTOTAL(109,I87:I88)</f>
        <v>0</v>
      </c>
      <c r="J86" s="232"/>
      <c r="K86" s="232"/>
      <c r="L86" s="232"/>
      <c r="M86" s="233"/>
    </row>
    <row r="87" spans="1:13" x14ac:dyDescent="0.25">
      <c r="A87" s="763"/>
      <c r="B87" s="235"/>
      <c r="C87" s="235"/>
      <c r="D87" s="219"/>
      <c r="E87" s="219"/>
      <c r="F87" s="220"/>
      <c r="G87" s="580">
        <f>PRODUCT(D87,E87,F87)</f>
        <v>0</v>
      </c>
      <c r="H87" s="566">
        <f>I87-G87</f>
        <v>0</v>
      </c>
      <c r="I87" s="159">
        <f>PRODUCT(J87,K87,L87)</f>
        <v>0</v>
      </c>
      <c r="J87" s="221"/>
      <c r="K87" s="221"/>
      <c r="L87" s="222"/>
      <c r="M87" s="223"/>
    </row>
    <row r="88" spans="1:13" x14ac:dyDescent="0.25">
      <c r="A88" s="764"/>
      <c r="B88" s="234"/>
      <c r="C88" s="235"/>
      <c r="D88" s="219"/>
      <c r="E88" s="219"/>
      <c r="F88" s="220"/>
      <c r="G88" s="580">
        <f>PRODUCT(D88,E88,F88)</f>
        <v>0</v>
      </c>
      <c r="H88" s="566">
        <f>I88-G88</f>
        <v>0</v>
      </c>
      <c r="I88" s="159">
        <f>PRODUCT(J88,K88,L88)</f>
        <v>0</v>
      </c>
      <c r="J88" s="221"/>
      <c r="K88" s="221"/>
      <c r="L88" s="222"/>
      <c r="M88" s="223"/>
    </row>
  </sheetData>
  <mergeCells count="20">
    <mergeCell ref="A15:A23"/>
    <mergeCell ref="A24:A32"/>
    <mergeCell ref="A33:A41"/>
    <mergeCell ref="A42:A50"/>
    <mergeCell ref="A80:A85"/>
    <mergeCell ref="A86:A88"/>
    <mergeCell ref="A51:A59"/>
    <mergeCell ref="A60:A62"/>
    <mergeCell ref="A63:A67"/>
    <mergeCell ref="A68:A73"/>
    <mergeCell ref="A74:A79"/>
    <mergeCell ref="M3:M4"/>
    <mergeCell ref="A5:F5"/>
    <mergeCell ref="A6:A14"/>
    <mergeCell ref="A3:A4"/>
    <mergeCell ref="B3:F3"/>
    <mergeCell ref="G3:G4"/>
    <mergeCell ref="H3:H4"/>
    <mergeCell ref="I3:I4"/>
    <mergeCell ref="J3:L3"/>
  </mergeCells>
  <phoneticPr fontId="7" type="noConversion"/>
  <pageMargins left="0.23622047244094491" right="0.23622047244094491" top="0.74803149606299213" bottom="0.74803149606299213" header="0.31496062992125984" footer="0.31496062992125984"/>
  <pageSetup paperSize="9" scale="68" fitToHeight="2"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35"/>
  <sheetViews>
    <sheetView zoomScaleSheetLayoutView="90" workbookViewId="0">
      <pane ySplit="5" topLeftCell="A6" activePane="bottomLeft" state="frozen"/>
      <selection activeCell="J15" sqref="J15"/>
      <selection pane="bottomLeft" activeCell="N19" sqref="N19"/>
    </sheetView>
  </sheetViews>
  <sheetFormatPr defaultColWidth="9.21875" defaultRowHeight="13.8" x14ac:dyDescent="0.25"/>
  <cols>
    <col min="1" max="1" width="19.5546875" style="87" customWidth="1"/>
    <col min="2" max="2" width="21.5546875" style="87" customWidth="1"/>
    <col min="3" max="3" width="7.5546875" style="87" customWidth="1"/>
    <col min="4" max="4" width="11.5546875" style="87" customWidth="1"/>
    <col min="5" max="7" width="13" style="87" customWidth="1"/>
    <col min="8" max="13" width="14.44140625" style="87" customWidth="1"/>
    <col min="14" max="14" width="7.5546875" style="87" customWidth="1"/>
    <col min="15" max="15" width="11.5546875" style="87" customWidth="1"/>
    <col min="16" max="17" width="13" style="87" customWidth="1"/>
    <col min="18" max="18" width="25.44140625" style="87" customWidth="1"/>
    <col min="19" max="16384" width="9.21875" style="87"/>
  </cols>
  <sheetData>
    <row r="1" spans="1:18" ht="27.6" customHeight="1" x14ac:dyDescent="0.25">
      <c r="A1" s="85" t="s">
        <v>289</v>
      </c>
      <c r="B1" s="86"/>
      <c r="C1" s="86"/>
      <c r="D1" s="86"/>
      <c r="E1" s="86"/>
      <c r="F1" s="86"/>
      <c r="G1" s="86"/>
      <c r="H1" s="86"/>
      <c r="I1" s="86"/>
      <c r="J1" s="86"/>
      <c r="K1" s="86"/>
      <c r="L1" s="86"/>
      <c r="M1" s="86"/>
      <c r="P1" s="86"/>
      <c r="Q1" s="86"/>
    </row>
    <row r="2" spans="1:18" ht="19.8" customHeight="1" thickBot="1" x14ac:dyDescent="0.3">
      <c r="A2" s="89"/>
      <c r="I2" s="90"/>
      <c r="M2" s="90"/>
      <c r="O2" s="91"/>
      <c r="R2" s="91" t="s">
        <v>115</v>
      </c>
    </row>
    <row r="3" spans="1:18" x14ac:dyDescent="0.25">
      <c r="A3" s="782" t="s">
        <v>144</v>
      </c>
      <c r="B3" s="756" t="s">
        <v>117</v>
      </c>
      <c r="C3" s="757"/>
      <c r="D3" s="757"/>
      <c r="E3" s="784"/>
      <c r="F3" s="758" t="s">
        <v>292</v>
      </c>
      <c r="G3" s="784"/>
      <c r="H3" s="785" t="s">
        <v>118</v>
      </c>
      <c r="I3" s="786"/>
      <c r="J3" s="787" t="s">
        <v>119</v>
      </c>
      <c r="K3" s="788"/>
      <c r="L3" s="789" t="s">
        <v>120</v>
      </c>
      <c r="M3" s="790"/>
      <c r="N3" s="740" t="s">
        <v>121</v>
      </c>
      <c r="O3" s="740"/>
      <c r="P3" s="739" t="s">
        <v>292</v>
      </c>
      <c r="Q3" s="791"/>
      <c r="R3" s="741" t="s">
        <v>122</v>
      </c>
    </row>
    <row r="4" spans="1:18" ht="26.4" x14ac:dyDescent="0.25">
      <c r="A4" s="783"/>
      <c r="B4" s="144" t="s">
        <v>145</v>
      </c>
      <c r="C4" s="144" t="s">
        <v>341</v>
      </c>
      <c r="D4" s="144" t="s">
        <v>105</v>
      </c>
      <c r="E4" s="145" t="s">
        <v>295</v>
      </c>
      <c r="F4" s="94" t="s">
        <v>365</v>
      </c>
      <c r="G4" s="95" t="s">
        <v>297</v>
      </c>
      <c r="H4" s="92" t="s">
        <v>41</v>
      </c>
      <c r="I4" s="146" t="s">
        <v>146</v>
      </c>
      <c r="J4" s="98" t="s">
        <v>41</v>
      </c>
      <c r="K4" s="99" t="s">
        <v>146</v>
      </c>
      <c r="L4" s="100" t="s">
        <v>41</v>
      </c>
      <c r="M4" s="101" t="s">
        <v>146</v>
      </c>
      <c r="N4" s="102" t="s">
        <v>147</v>
      </c>
      <c r="O4" s="103" t="s">
        <v>105</v>
      </c>
      <c r="P4" s="104" t="s">
        <v>365</v>
      </c>
      <c r="Q4" s="105" t="s">
        <v>297</v>
      </c>
      <c r="R4" s="742"/>
    </row>
    <row r="5" spans="1:18" s="150" customFormat="1" ht="13.2" x14ac:dyDescent="0.25">
      <c r="A5" s="779" t="s">
        <v>299</v>
      </c>
      <c r="B5" s="780"/>
      <c r="C5" s="780"/>
      <c r="D5" s="780"/>
      <c r="E5" s="781"/>
      <c r="F5" s="106"/>
      <c r="G5" s="147"/>
      <c r="H5" s="572">
        <f t="shared" ref="H5:M5" si="0">SUM(H6:H33)</f>
        <v>0</v>
      </c>
      <c r="I5" s="573">
        <f t="shared" si="0"/>
        <v>0</v>
      </c>
      <c r="J5" s="574">
        <f t="shared" si="0"/>
        <v>0</v>
      </c>
      <c r="K5" s="573">
        <f t="shared" si="0"/>
        <v>0</v>
      </c>
      <c r="L5" s="574">
        <f t="shared" si="0"/>
        <v>0</v>
      </c>
      <c r="M5" s="572">
        <f t="shared" si="0"/>
        <v>0</v>
      </c>
      <c r="N5" s="581"/>
      <c r="O5" s="148"/>
      <c r="P5" s="106"/>
      <c r="Q5" s="107"/>
      <c r="R5" s="149"/>
    </row>
    <row r="6" spans="1:18" s="90" customFormat="1" ht="13.8" customHeight="1" x14ac:dyDescent="0.25">
      <c r="A6" s="151"/>
      <c r="B6" s="152"/>
      <c r="C6" s="153"/>
      <c r="D6" s="113"/>
      <c r="E6" s="154"/>
      <c r="F6" s="115" t="s">
        <v>41</v>
      </c>
      <c r="G6" s="570"/>
      <c r="H6" s="575">
        <f>IF(F6="공통",C6*D6*(1-G6),IF(F6="정부지원금",PRODUCT(C6:D6),0))</f>
        <v>0</v>
      </c>
      <c r="I6" s="117">
        <f t="shared" ref="I6:I33" si="1">IF(H6=C6*D6,0,PRODUCT(C6:D6))</f>
        <v>0</v>
      </c>
      <c r="J6" s="116">
        <f t="shared" ref="J6:K33" si="2">L6-H6</f>
        <v>0</v>
      </c>
      <c r="K6" s="117">
        <f t="shared" si="2"/>
        <v>0</v>
      </c>
      <c r="L6" s="116">
        <f>IF(P6="공통",N6*O6*(1-Q6),IF(P6="정부지원금",PRODUCT(N6:O6),0))</f>
        <v>0</v>
      </c>
      <c r="M6" s="575">
        <f>IF(L6=N6*O6,0,PRODUCT(N6:O6))</f>
        <v>0</v>
      </c>
      <c r="N6" s="155"/>
      <c r="O6" s="156"/>
      <c r="P6" s="120" t="s">
        <v>41</v>
      </c>
      <c r="Q6" s="121"/>
      <c r="R6" s="157"/>
    </row>
    <row r="7" spans="1:18" s="90" customFormat="1" ht="13.8" customHeight="1" x14ac:dyDescent="0.25">
      <c r="A7" s="151"/>
      <c r="B7" s="158"/>
      <c r="C7" s="153"/>
      <c r="D7" s="113"/>
      <c r="E7" s="154"/>
      <c r="F7" s="115" t="s">
        <v>41</v>
      </c>
      <c r="G7" s="570"/>
      <c r="H7" s="583">
        <f t="shared" ref="H7:H33" si="3">IF(F7="공통",C7*D7*(1-G7),IF(F7="정부지원금",PRODUCT(C7:D7),0))</f>
        <v>0</v>
      </c>
      <c r="I7" s="160">
        <f t="shared" si="1"/>
        <v>0</v>
      </c>
      <c r="J7" s="159">
        <f t="shared" si="2"/>
        <v>0</v>
      </c>
      <c r="K7" s="160">
        <f t="shared" si="2"/>
        <v>0</v>
      </c>
      <c r="L7" s="159">
        <f t="shared" ref="L7:L33" si="4">IF(P7="공통",N7*O7*(1-Q7),IF(P7="정부지원금",PRODUCT(N7:O7),0))</f>
        <v>0</v>
      </c>
      <c r="M7" s="583">
        <f t="shared" ref="M7:M33" si="5">IF(L7=N7*O7,0,PRODUCT(N7:O7))</f>
        <v>0</v>
      </c>
      <c r="N7" s="155"/>
      <c r="O7" s="161"/>
      <c r="P7" s="120" t="s">
        <v>41</v>
      </c>
      <c r="Q7" s="121"/>
      <c r="R7" s="157"/>
    </row>
    <row r="8" spans="1:18" s="90" customFormat="1" ht="13.8" customHeight="1" x14ac:dyDescent="0.25">
      <c r="A8" s="151"/>
      <c r="B8" s="158"/>
      <c r="C8" s="153"/>
      <c r="D8" s="113"/>
      <c r="E8" s="154"/>
      <c r="F8" s="115" t="s">
        <v>294</v>
      </c>
      <c r="G8" s="570"/>
      <c r="H8" s="575">
        <f t="shared" si="3"/>
        <v>0</v>
      </c>
      <c r="I8" s="117">
        <f t="shared" si="1"/>
        <v>0</v>
      </c>
      <c r="J8" s="116">
        <f t="shared" ref="J8:J30" si="6">L8-H8</f>
        <v>0</v>
      </c>
      <c r="K8" s="117">
        <f t="shared" ref="K8:K30" si="7">M8-I8</f>
        <v>0</v>
      </c>
      <c r="L8" s="116">
        <f t="shared" si="4"/>
        <v>0</v>
      </c>
      <c r="M8" s="575">
        <f t="shared" si="5"/>
        <v>0</v>
      </c>
      <c r="N8" s="155"/>
      <c r="O8" s="161"/>
      <c r="P8" s="120" t="s">
        <v>294</v>
      </c>
      <c r="Q8" s="121"/>
      <c r="R8" s="157"/>
    </row>
    <row r="9" spans="1:18" s="90" customFormat="1" ht="13.8" customHeight="1" x14ac:dyDescent="0.25">
      <c r="A9" s="151"/>
      <c r="B9" s="158"/>
      <c r="C9" s="153"/>
      <c r="D9" s="113"/>
      <c r="E9" s="154"/>
      <c r="F9" s="115" t="s">
        <v>294</v>
      </c>
      <c r="G9" s="570"/>
      <c r="H9" s="575">
        <f t="shared" si="3"/>
        <v>0</v>
      </c>
      <c r="I9" s="117">
        <f t="shared" si="1"/>
        <v>0</v>
      </c>
      <c r="J9" s="116">
        <f t="shared" si="6"/>
        <v>0</v>
      </c>
      <c r="K9" s="117">
        <f t="shared" si="7"/>
        <v>0</v>
      </c>
      <c r="L9" s="116">
        <f t="shared" si="4"/>
        <v>0</v>
      </c>
      <c r="M9" s="575">
        <f t="shared" si="5"/>
        <v>0</v>
      </c>
      <c r="N9" s="155"/>
      <c r="O9" s="161"/>
      <c r="P9" s="120" t="s">
        <v>294</v>
      </c>
      <c r="Q9" s="121"/>
      <c r="R9" s="157"/>
    </row>
    <row r="10" spans="1:18" s="90" customFormat="1" ht="13.8" customHeight="1" x14ac:dyDescent="0.25">
      <c r="A10" s="151"/>
      <c r="B10" s="158"/>
      <c r="C10" s="153"/>
      <c r="D10" s="113"/>
      <c r="E10" s="154"/>
      <c r="F10" s="115" t="s">
        <v>294</v>
      </c>
      <c r="G10" s="570"/>
      <c r="H10" s="575">
        <f t="shared" si="3"/>
        <v>0</v>
      </c>
      <c r="I10" s="117">
        <f t="shared" si="1"/>
        <v>0</v>
      </c>
      <c r="J10" s="116">
        <f t="shared" si="6"/>
        <v>0</v>
      </c>
      <c r="K10" s="117">
        <f t="shared" si="7"/>
        <v>0</v>
      </c>
      <c r="L10" s="116">
        <f t="shared" si="4"/>
        <v>0</v>
      </c>
      <c r="M10" s="575">
        <f t="shared" si="5"/>
        <v>0</v>
      </c>
      <c r="N10" s="155"/>
      <c r="O10" s="161"/>
      <c r="P10" s="120" t="s">
        <v>294</v>
      </c>
      <c r="Q10" s="121"/>
      <c r="R10" s="157"/>
    </row>
    <row r="11" spans="1:18" s="90" customFormat="1" ht="13.8" customHeight="1" x14ac:dyDescent="0.25">
      <c r="A11" s="151"/>
      <c r="B11" s="158"/>
      <c r="C11" s="153"/>
      <c r="D11" s="113"/>
      <c r="E11" s="154"/>
      <c r="F11" s="115" t="s">
        <v>294</v>
      </c>
      <c r="G11" s="570"/>
      <c r="H11" s="575">
        <f t="shared" si="3"/>
        <v>0</v>
      </c>
      <c r="I11" s="117">
        <f t="shared" si="1"/>
        <v>0</v>
      </c>
      <c r="J11" s="116">
        <f t="shared" si="6"/>
        <v>0</v>
      </c>
      <c r="K11" s="117">
        <f t="shared" si="7"/>
        <v>0</v>
      </c>
      <c r="L11" s="116">
        <f t="shared" si="4"/>
        <v>0</v>
      </c>
      <c r="M11" s="575">
        <f t="shared" si="5"/>
        <v>0</v>
      </c>
      <c r="N11" s="155"/>
      <c r="O11" s="161"/>
      <c r="P11" s="120" t="s">
        <v>294</v>
      </c>
      <c r="Q11" s="121"/>
      <c r="R11" s="157"/>
    </row>
    <row r="12" spans="1:18" s="90" customFormat="1" ht="13.8" customHeight="1" x14ac:dyDescent="0.25">
      <c r="A12" s="151"/>
      <c r="B12" s="158"/>
      <c r="C12" s="153"/>
      <c r="D12" s="113"/>
      <c r="E12" s="154"/>
      <c r="F12" s="115" t="s">
        <v>294</v>
      </c>
      <c r="G12" s="570"/>
      <c r="H12" s="575">
        <f t="shared" si="3"/>
        <v>0</v>
      </c>
      <c r="I12" s="117">
        <f t="shared" si="1"/>
        <v>0</v>
      </c>
      <c r="J12" s="116">
        <f t="shared" si="6"/>
        <v>0</v>
      </c>
      <c r="K12" s="117">
        <f t="shared" si="7"/>
        <v>0</v>
      </c>
      <c r="L12" s="116">
        <f t="shared" si="4"/>
        <v>0</v>
      </c>
      <c r="M12" s="575">
        <f t="shared" si="5"/>
        <v>0</v>
      </c>
      <c r="N12" s="155"/>
      <c r="O12" s="161"/>
      <c r="P12" s="120" t="s">
        <v>294</v>
      </c>
      <c r="Q12" s="121"/>
      <c r="R12" s="157"/>
    </row>
    <row r="13" spans="1:18" s="90" customFormat="1" ht="13.8" customHeight="1" x14ac:dyDescent="0.25">
      <c r="A13" s="151"/>
      <c r="B13" s="158"/>
      <c r="C13" s="153"/>
      <c r="D13" s="113"/>
      <c r="E13" s="154"/>
      <c r="F13" s="115" t="s">
        <v>294</v>
      </c>
      <c r="G13" s="570"/>
      <c r="H13" s="575">
        <f t="shared" si="3"/>
        <v>0</v>
      </c>
      <c r="I13" s="117">
        <f t="shared" si="1"/>
        <v>0</v>
      </c>
      <c r="J13" s="116">
        <f t="shared" si="6"/>
        <v>0</v>
      </c>
      <c r="K13" s="117">
        <f t="shared" si="7"/>
        <v>0</v>
      </c>
      <c r="L13" s="116">
        <f t="shared" si="4"/>
        <v>0</v>
      </c>
      <c r="M13" s="575">
        <f t="shared" si="5"/>
        <v>0</v>
      </c>
      <c r="N13" s="155"/>
      <c r="O13" s="161"/>
      <c r="P13" s="120" t="s">
        <v>294</v>
      </c>
      <c r="Q13" s="121"/>
      <c r="R13" s="157"/>
    </row>
    <row r="14" spans="1:18" s="90" customFormat="1" ht="13.8" customHeight="1" x14ac:dyDescent="0.25">
      <c r="A14" s="151"/>
      <c r="B14" s="158"/>
      <c r="C14" s="153"/>
      <c r="D14" s="113"/>
      <c r="E14" s="154"/>
      <c r="F14" s="115" t="s">
        <v>294</v>
      </c>
      <c r="G14" s="570"/>
      <c r="H14" s="575">
        <f t="shared" si="3"/>
        <v>0</v>
      </c>
      <c r="I14" s="117">
        <f t="shared" si="1"/>
        <v>0</v>
      </c>
      <c r="J14" s="116">
        <f t="shared" si="6"/>
        <v>0</v>
      </c>
      <c r="K14" s="117">
        <f t="shared" si="7"/>
        <v>0</v>
      </c>
      <c r="L14" s="116">
        <f t="shared" si="4"/>
        <v>0</v>
      </c>
      <c r="M14" s="575">
        <f t="shared" si="5"/>
        <v>0</v>
      </c>
      <c r="N14" s="155"/>
      <c r="O14" s="161"/>
      <c r="P14" s="120" t="s">
        <v>294</v>
      </c>
      <c r="Q14" s="121"/>
      <c r="R14" s="157"/>
    </row>
    <row r="15" spans="1:18" s="90" customFormat="1" ht="13.8" customHeight="1" x14ac:dyDescent="0.25">
      <c r="A15" s="151"/>
      <c r="B15" s="158"/>
      <c r="C15" s="153"/>
      <c r="D15" s="113"/>
      <c r="E15" s="154"/>
      <c r="F15" s="115" t="s">
        <v>294</v>
      </c>
      <c r="G15" s="570"/>
      <c r="H15" s="575">
        <f t="shared" si="3"/>
        <v>0</v>
      </c>
      <c r="I15" s="117">
        <f t="shared" si="1"/>
        <v>0</v>
      </c>
      <c r="J15" s="116">
        <f t="shared" si="6"/>
        <v>0</v>
      </c>
      <c r="K15" s="117">
        <f t="shared" si="7"/>
        <v>0</v>
      </c>
      <c r="L15" s="116">
        <f t="shared" si="4"/>
        <v>0</v>
      </c>
      <c r="M15" s="575">
        <f t="shared" si="5"/>
        <v>0</v>
      </c>
      <c r="N15" s="155"/>
      <c r="O15" s="161"/>
      <c r="P15" s="120" t="s">
        <v>294</v>
      </c>
      <c r="Q15" s="121"/>
      <c r="R15" s="157"/>
    </row>
    <row r="16" spans="1:18" s="90" customFormat="1" ht="13.8" customHeight="1" x14ac:dyDescent="0.25">
      <c r="A16" s="151"/>
      <c r="B16" s="158"/>
      <c r="C16" s="153"/>
      <c r="D16" s="113"/>
      <c r="E16" s="154"/>
      <c r="F16" s="115" t="s">
        <v>294</v>
      </c>
      <c r="G16" s="570"/>
      <c r="H16" s="575">
        <f t="shared" si="3"/>
        <v>0</v>
      </c>
      <c r="I16" s="117">
        <f t="shared" si="1"/>
        <v>0</v>
      </c>
      <c r="J16" s="116">
        <f t="shared" si="6"/>
        <v>0</v>
      </c>
      <c r="K16" s="117">
        <f t="shared" si="7"/>
        <v>0</v>
      </c>
      <c r="L16" s="116">
        <f t="shared" si="4"/>
        <v>0</v>
      </c>
      <c r="M16" s="575">
        <f t="shared" si="5"/>
        <v>0</v>
      </c>
      <c r="N16" s="155"/>
      <c r="O16" s="161"/>
      <c r="P16" s="120" t="s">
        <v>294</v>
      </c>
      <c r="Q16" s="121"/>
      <c r="R16" s="157"/>
    </row>
    <row r="17" spans="1:18" s="90" customFormat="1" ht="13.8" customHeight="1" x14ac:dyDescent="0.25">
      <c r="A17" s="151"/>
      <c r="B17" s="158"/>
      <c r="C17" s="153"/>
      <c r="D17" s="113"/>
      <c r="E17" s="154"/>
      <c r="F17" s="115" t="s">
        <v>294</v>
      </c>
      <c r="G17" s="570"/>
      <c r="H17" s="575">
        <f t="shared" si="3"/>
        <v>0</v>
      </c>
      <c r="I17" s="117">
        <f t="shared" si="1"/>
        <v>0</v>
      </c>
      <c r="J17" s="116">
        <f t="shared" si="6"/>
        <v>0</v>
      </c>
      <c r="K17" s="117">
        <f t="shared" si="7"/>
        <v>0</v>
      </c>
      <c r="L17" s="116">
        <f t="shared" si="4"/>
        <v>0</v>
      </c>
      <c r="M17" s="575">
        <f t="shared" si="5"/>
        <v>0</v>
      </c>
      <c r="N17" s="155"/>
      <c r="O17" s="161"/>
      <c r="P17" s="120" t="s">
        <v>294</v>
      </c>
      <c r="Q17" s="121"/>
      <c r="R17" s="157"/>
    </row>
    <row r="18" spans="1:18" s="90" customFormat="1" ht="13.8" customHeight="1" x14ac:dyDescent="0.25">
      <c r="A18" s="151"/>
      <c r="B18" s="158"/>
      <c r="C18" s="153"/>
      <c r="D18" s="113"/>
      <c r="E18" s="154"/>
      <c r="F18" s="115" t="s">
        <v>294</v>
      </c>
      <c r="G18" s="570"/>
      <c r="H18" s="575">
        <f t="shared" si="3"/>
        <v>0</v>
      </c>
      <c r="I18" s="117">
        <f t="shared" si="1"/>
        <v>0</v>
      </c>
      <c r="J18" s="116">
        <f t="shared" si="6"/>
        <v>0</v>
      </c>
      <c r="K18" s="117">
        <f t="shared" si="7"/>
        <v>0</v>
      </c>
      <c r="L18" s="116">
        <f t="shared" si="4"/>
        <v>0</v>
      </c>
      <c r="M18" s="575">
        <f t="shared" si="5"/>
        <v>0</v>
      </c>
      <c r="N18" s="155"/>
      <c r="O18" s="161"/>
      <c r="P18" s="120" t="s">
        <v>294</v>
      </c>
      <c r="Q18" s="121"/>
      <c r="R18" s="157"/>
    </row>
    <row r="19" spans="1:18" s="90" customFormat="1" ht="13.8" customHeight="1" x14ac:dyDescent="0.25">
      <c r="A19" s="151"/>
      <c r="B19" s="158"/>
      <c r="C19" s="153"/>
      <c r="D19" s="113"/>
      <c r="E19" s="154"/>
      <c r="F19" s="115" t="s">
        <v>41</v>
      </c>
      <c r="G19" s="570"/>
      <c r="H19" s="575">
        <f t="shared" si="3"/>
        <v>0</v>
      </c>
      <c r="I19" s="117">
        <f t="shared" si="1"/>
        <v>0</v>
      </c>
      <c r="J19" s="116">
        <f t="shared" si="6"/>
        <v>0</v>
      </c>
      <c r="K19" s="117">
        <f t="shared" si="7"/>
        <v>0</v>
      </c>
      <c r="L19" s="116">
        <f t="shared" si="4"/>
        <v>0</v>
      </c>
      <c r="M19" s="575">
        <f t="shared" si="5"/>
        <v>0</v>
      </c>
      <c r="N19" s="155"/>
      <c r="O19" s="161"/>
      <c r="P19" s="120" t="s">
        <v>41</v>
      </c>
      <c r="Q19" s="121"/>
      <c r="R19" s="157"/>
    </row>
    <row r="20" spans="1:18" s="90" customFormat="1" ht="13.8" customHeight="1" x14ac:dyDescent="0.25">
      <c r="A20" s="151"/>
      <c r="B20" s="158"/>
      <c r="C20" s="153"/>
      <c r="D20" s="113"/>
      <c r="E20" s="154"/>
      <c r="F20" s="115" t="s">
        <v>41</v>
      </c>
      <c r="G20" s="570"/>
      <c r="H20" s="575">
        <f t="shared" si="3"/>
        <v>0</v>
      </c>
      <c r="I20" s="117">
        <f t="shared" si="1"/>
        <v>0</v>
      </c>
      <c r="J20" s="116">
        <f t="shared" si="6"/>
        <v>0</v>
      </c>
      <c r="K20" s="117">
        <f t="shared" si="7"/>
        <v>0</v>
      </c>
      <c r="L20" s="116">
        <f t="shared" si="4"/>
        <v>0</v>
      </c>
      <c r="M20" s="575">
        <f t="shared" si="5"/>
        <v>0</v>
      </c>
      <c r="N20" s="155"/>
      <c r="O20" s="161"/>
      <c r="P20" s="120" t="s">
        <v>41</v>
      </c>
      <c r="Q20" s="121"/>
      <c r="R20" s="157"/>
    </row>
    <row r="21" spans="1:18" s="90" customFormat="1" ht="13.8" customHeight="1" x14ac:dyDescent="0.25">
      <c r="A21" s="151"/>
      <c r="B21" s="158"/>
      <c r="C21" s="153"/>
      <c r="D21" s="113"/>
      <c r="E21" s="154"/>
      <c r="F21" s="115" t="s">
        <v>41</v>
      </c>
      <c r="G21" s="570"/>
      <c r="H21" s="575">
        <f t="shared" si="3"/>
        <v>0</v>
      </c>
      <c r="I21" s="117">
        <f t="shared" si="1"/>
        <v>0</v>
      </c>
      <c r="J21" s="116">
        <f t="shared" si="6"/>
        <v>0</v>
      </c>
      <c r="K21" s="117">
        <f t="shared" si="7"/>
        <v>0</v>
      </c>
      <c r="L21" s="116">
        <f t="shared" si="4"/>
        <v>0</v>
      </c>
      <c r="M21" s="575">
        <f t="shared" si="5"/>
        <v>0</v>
      </c>
      <c r="N21" s="155"/>
      <c r="O21" s="161"/>
      <c r="P21" s="120" t="s">
        <v>41</v>
      </c>
      <c r="Q21" s="121"/>
      <c r="R21" s="157"/>
    </row>
    <row r="22" spans="1:18" s="90" customFormat="1" ht="13.8" customHeight="1" x14ac:dyDescent="0.25">
      <c r="A22" s="151"/>
      <c r="B22" s="158"/>
      <c r="C22" s="153"/>
      <c r="D22" s="113"/>
      <c r="E22" s="154"/>
      <c r="F22" s="115" t="s">
        <v>41</v>
      </c>
      <c r="G22" s="570"/>
      <c r="H22" s="575">
        <f t="shared" si="3"/>
        <v>0</v>
      </c>
      <c r="I22" s="117">
        <f t="shared" si="1"/>
        <v>0</v>
      </c>
      <c r="J22" s="116">
        <f t="shared" si="6"/>
        <v>0</v>
      </c>
      <c r="K22" s="117">
        <f t="shared" si="7"/>
        <v>0</v>
      </c>
      <c r="L22" s="116">
        <f t="shared" si="4"/>
        <v>0</v>
      </c>
      <c r="M22" s="575">
        <f t="shared" si="5"/>
        <v>0</v>
      </c>
      <c r="N22" s="155"/>
      <c r="O22" s="161"/>
      <c r="P22" s="120" t="s">
        <v>41</v>
      </c>
      <c r="Q22" s="121"/>
      <c r="R22" s="157"/>
    </row>
    <row r="23" spans="1:18" s="90" customFormat="1" ht="13.8" customHeight="1" x14ac:dyDescent="0.25">
      <c r="A23" s="151"/>
      <c r="B23" s="158"/>
      <c r="C23" s="153"/>
      <c r="D23" s="113"/>
      <c r="E23" s="154"/>
      <c r="F23" s="115" t="s">
        <v>41</v>
      </c>
      <c r="G23" s="570"/>
      <c r="H23" s="575">
        <f t="shared" si="3"/>
        <v>0</v>
      </c>
      <c r="I23" s="117">
        <f t="shared" si="1"/>
        <v>0</v>
      </c>
      <c r="J23" s="116">
        <f t="shared" si="6"/>
        <v>0</v>
      </c>
      <c r="K23" s="117">
        <f t="shared" si="7"/>
        <v>0</v>
      </c>
      <c r="L23" s="116">
        <f t="shared" si="4"/>
        <v>0</v>
      </c>
      <c r="M23" s="575">
        <f t="shared" si="5"/>
        <v>0</v>
      </c>
      <c r="N23" s="155"/>
      <c r="O23" s="161"/>
      <c r="P23" s="120" t="s">
        <v>41</v>
      </c>
      <c r="Q23" s="121"/>
      <c r="R23" s="157"/>
    </row>
    <row r="24" spans="1:18" s="90" customFormat="1" ht="13.8" customHeight="1" x14ac:dyDescent="0.25">
      <c r="A24" s="151"/>
      <c r="B24" s="158"/>
      <c r="C24" s="153"/>
      <c r="D24" s="113"/>
      <c r="E24" s="154"/>
      <c r="F24" s="115" t="s">
        <v>41</v>
      </c>
      <c r="G24" s="570"/>
      <c r="H24" s="575">
        <f t="shared" si="3"/>
        <v>0</v>
      </c>
      <c r="I24" s="117">
        <f t="shared" si="1"/>
        <v>0</v>
      </c>
      <c r="J24" s="116">
        <f t="shared" si="6"/>
        <v>0</v>
      </c>
      <c r="K24" s="117">
        <f t="shared" si="7"/>
        <v>0</v>
      </c>
      <c r="L24" s="116">
        <f t="shared" si="4"/>
        <v>0</v>
      </c>
      <c r="M24" s="575">
        <f t="shared" si="5"/>
        <v>0</v>
      </c>
      <c r="N24" s="155"/>
      <c r="O24" s="161"/>
      <c r="P24" s="120" t="s">
        <v>41</v>
      </c>
      <c r="Q24" s="121"/>
      <c r="R24" s="157"/>
    </row>
    <row r="25" spans="1:18" s="90" customFormat="1" ht="13.8" customHeight="1" x14ac:dyDescent="0.25">
      <c r="A25" s="151"/>
      <c r="B25" s="158"/>
      <c r="C25" s="153"/>
      <c r="D25" s="113"/>
      <c r="E25" s="154"/>
      <c r="F25" s="115" t="s">
        <v>41</v>
      </c>
      <c r="G25" s="570"/>
      <c r="H25" s="575">
        <f t="shared" si="3"/>
        <v>0</v>
      </c>
      <c r="I25" s="117">
        <f t="shared" si="1"/>
        <v>0</v>
      </c>
      <c r="J25" s="116">
        <f t="shared" si="6"/>
        <v>0</v>
      </c>
      <c r="K25" s="117">
        <f t="shared" si="7"/>
        <v>0</v>
      </c>
      <c r="L25" s="116">
        <f t="shared" si="4"/>
        <v>0</v>
      </c>
      <c r="M25" s="575">
        <f t="shared" si="5"/>
        <v>0</v>
      </c>
      <c r="N25" s="155"/>
      <c r="O25" s="161"/>
      <c r="P25" s="120" t="s">
        <v>41</v>
      </c>
      <c r="Q25" s="121"/>
      <c r="R25" s="157"/>
    </row>
    <row r="26" spans="1:18" s="90" customFormat="1" ht="13.8" customHeight="1" x14ac:dyDescent="0.25">
      <c r="A26" s="162"/>
      <c r="B26" s="158"/>
      <c r="C26" s="153"/>
      <c r="D26" s="113"/>
      <c r="E26" s="154"/>
      <c r="F26" s="115" t="s">
        <v>41</v>
      </c>
      <c r="G26" s="570"/>
      <c r="H26" s="575">
        <f t="shared" si="3"/>
        <v>0</v>
      </c>
      <c r="I26" s="117">
        <f t="shared" si="1"/>
        <v>0</v>
      </c>
      <c r="J26" s="116">
        <f t="shared" si="6"/>
        <v>0</v>
      </c>
      <c r="K26" s="117">
        <f t="shared" si="7"/>
        <v>0</v>
      </c>
      <c r="L26" s="116">
        <f t="shared" si="4"/>
        <v>0</v>
      </c>
      <c r="M26" s="575">
        <f t="shared" si="5"/>
        <v>0</v>
      </c>
      <c r="N26" s="155"/>
      <c r="O26" s="161"/>
      <c r="P26" s="120" t="s">
        <v>41</v>
      </c>
      <c r="Q26" s="121"/>
      <c r="R26" s="157"/>
    </row>
    <row r="27" spans="1:18" s="90" customFormat="1" ht="13.8" customHeight="1" x14ac:dyDescent="0.25">
      <c r="A27" s="162"/>
      <c r="B27" s="158"/>
      <c r="C27" s="153"/>
      <c r="D27" s="113"/>
      <c r="E27" s="154"/>
      <c r="F27" s="115" t="s">
        <v>41</v>
      </c>
      <c r="G27" s="570"/>
      <c r="H27" s="575">
        <f t="shared" si="3"/>
        <v>0</v>
      </c>
      <c r="I27" s="117">
        <f t="shared" si="1"/>
        <v>0</v>
      </c>
      <c r="J27" s="116">
        <f t="shared" si="6"/>
        <v>0</v>
      </c>
      <c r="K27" s="117">
        <f t="shared" si="7"/>
        <v>0</v>
      </c>
      <c r="L27" s="116">
        <f t="shared" si="4"/>
        <v>0</v>
      </c>
      <c r="M27" s="575">
        <f t="shared" si="5"/>
        <v>0</v>
      </c>
      <c r="N27" s="155"/>
      <c r="O27" s="161"/>
      <c r="P27" s="120" t="s">
        <v>41</v>
      </c>
      <c r="Q27" s="121"/>
      <c r="R27" s="157"/>
    </row>
    <row r="28" spans="1:18" s="90" customFormat="1" ht="13.8" customHeight="1" x14ac:dyDescent="0.25">
      <c r="A28" s="162"/>
      <c r="B28" s="158"/>
      <c r="C28" s="153"/>
      <c r="D28" s="113"/>
      <c r="E28" s="154"/>
      <c r="F28" s="115" t="s">
        <v>296</v>
      </c>
      <c r="G28" s="570">
        <v>0.2</v>
      </c>
      <c r="H28" s="575">
        <f t="shared" si="3"/>
        <v>0</v>
      </c>
      <c r="I28" s="117">
        <f t="shared" si="1"/>
        <v>0</v>
      </c>
      <c r="J28" s="116">
        <f t="shared" si="6"/>
        <v>0</v>
      </c>
      <c r="K28" s="117">
        <f t="shared" si="7"/>
        <v>0</v>
      </c>
      <c r="L28" s="116">
        <f t="shared" si="4"/>
        <v>0</v>
      </c>
      <c r="M28" s="575">
        <f t="shared" si="5"/>
        <v>0</v>
      </c>
      <c r="N28" s="155"/>
      <c r="O28" s="161"/>
      <c r="P28" s="120" t="s">
        <v>296</v>
      </c>
      <c r="Q28" s="121">
        <v>0.2</v>
      </c>
      <c r="R28" s="157"/>
    </row>
    <row r="29" spans="1:18" s="90" customFormat="1" ht="13.8" customHeight="1" x14ac:dyDescent="0.25">
      <c r="A29" s="162"/>
      <c r="B29" s="158"/>
      <c r="C29" s="153"/>
      <c r="D29" s="113"/>
      <c r="E29" s="154"/>
      <c r="F29" s="115" t="s">
        <v>296</v>
      </c>
      <c r="G29" s="570">
        <v>0.25</v>
      </c>
      <c r="H29" s="575">
        <f t="shared" si="3"/>
        <v>0</v>
      </c>
      <c r="I29" s="117">
        <f t="shared" si="1"/>
        <v>0</v>
      </c>
      <c r="J29" s="116">
        <f t="shared" si="6"/>
        <v>0</v>
      </c>
      <c r="K29" s="117">
        <f t="shared" si="7"/>
        <v>0</v>
      </c>
      <c r="L29" s="116">
        <f t="shared" si="4"/>
        <v>0</v>
      </c>
      <c r="M29" s="575">
        <f t="shared" si="5"/>
        <v>0</v>
      </c>
      <c r="N29" s="155"/>
      <c r="O29" s="161"/>
      <c r="P29" s="120" t="s">
        <v>296</v>
      </c>
      <c r="Q29" s="121">
        <v>0.25</v>
      </c>
      <c r="R29" s="157"/>
    </row>
    <row r="30" spans="1:18" s="90" customFormat="1" ht="13.8" customHeight="1" x14ac:dyDescent="0.25">
      <c r="A30" s="162"/>
      <c r="B30" s="158"/>
      <c r="C30" s="153"/>
      <c r="D30" s="113"/>
      <c r="E30" s="154"/>
      <c r="F30" s="115" t="s">
        <v>296</v>
      </c>
      <c r="G30" s="570">
        <v>0.3</v>
      </c>
      <c r="H30" s="575">
        <f t="shared" si="3"/>
        <v>0</v>
      </c>
      <c r="I30" s="117">
        <f t="shared" si="1"/>
        <v>0</v>
      </c>
      <c r="J30" s="116">
        <f t="shared" si="6"/>
        <v>0</v>
      </c>
      <c r="K30" s="117">
        <f t="shared" si="7"/>
        <v>0</v>
      </c>
      <c r="L30" s="116">
        <f t="shared" si="4"/>
        <v>0</v>
      </c>
      <c r="M30" s="575">
        <f t="shared" si="5"/>
        <v>0</v>
      </c>
      <c r="N30" s="155"/>
      <c r="O30" s="161"/>
      <c r="P30" s="120" t="s">
        <v>296</v>
      </c>
      <c r="Q30" s="121">
        <v>0.3</v>
      </c>
      <c r="R30" s="157"/>
    </row>
    <row r="31" spans="1:18" s="90" customFormat="1" ht="13.8" customHeight="1" x14ac:dyDescent="0.25">
      <c r="A31" s="162"/>
      <c r="B31" s="158"/>
      <c r="C31" s="153"/>
      <c r="D31" s="113"/>
      <c r="E31" s="154"/>
      <c r="F31" s="115" t="s">
        <v>296</v>
      </c>
      <c r="G31" s="570">
        <v>0.3</v>
      </c>
      <c r="H31" s="575">
        <f t="shared" si="3"/>
        <v>0</v>
      </c>
      <c r="I31" s="117">
        <f t="shared" si="1"/>
        <v>0</v>
      </c>
      <c r="J31" s="116">
        <f t="shared" si="2"/>
        <v>0</v>
      </c>
      <c r="K31" s="117">
        <f t="shared" si="2"/>
        <v>0</v>
      </c>
      <c r="L31" s="116">
        <f t="shared" si="4"/>
        <v>0</v>
      </c>
      <c r="M31" s="575">
        <f t="shared" si="5"/>
        <v>0</v>
      </c>
      <c r="N31" s="155"/>
      <c r="O31" s="161"/>
      <c r="P31" s="120" t="s">
        <v>296</v>
      </c>
      <c r="Q31" s="121">
        <v>0.3</v>
      </c>
      <c r="R31" s="157"/>
    </row>
    <row r="32" spans="1:18" s="90" customFormat="1" ht="13.8" customHeight="1" x14ac:dyDescent="0.25">
      <c r="A32" s="162"/>
      <c r="B32" s="158"/>
      <c r="C32" s="153"/>
      <c r="D32" s="113"/>
      <c r="E32" s="154"/>
      <c r="F32" s="115" t="s">
        <v>296</v>
      </c>
      <c r="G32" s="570">
        <v>0.2</v>
      </c>
      <c r="H32" s="575">
        <f t="shared" si="3"/>
        <v>0</v>
      </c>
      <c r="I32" s="117">
        <f t="shared" si="1"/>
        <v>0</v>
      </c>
      <c r="J32" s="116">
        <f t="shared" si="2"/>
        <v>0</v>
      </c>
      <c r="K32" s="117">
        <f t="shared" si="2"/>
        <v>0</v>
      </c>
      <c r="L32" s="116">
        <f t="shared" si="4"/>
        <v>0</v>
      </c>
      <c r="M32" s="575">
        <f t="shared" si="5"/>
        <v>0</v>
      </c>
      <c r="N32" s="155"/>
      <c r="O32" s="161"/>
      <c r="P32" s="120" t="s">
        <v>296</v>
      </c>
      <c r="Q32" s="121">
        <v>0.2</v>
      </c>
      <c r="R32" s="157"/>
    </row>
    <row r="33" spans="1:18" s="90" customFormat="1" ht="13.8" customHeight="1" thickBot="1" x14ac:dyDescent="0.3">
      <c r="A33" s="163"/>
      <c r="B33" s="164"/>
      <c r="C33" s="165"/>
      <c r="D33" s="128"/>
      <c r="E33" s="166"/>
      <c r="F33" s="130" t="s">
        <v>296</v>
      </c>
      <c r="G33" s="571">
        <v>0.2</v>
      </c>
      <c r="H33" s="584">
        <f t="shared" si="3"/>
        <v>0</v>
      </c>
      <c r="I33" s="168">
        <f t="shared" si="1"/>
        <v>0</v>
      </c>
      <c r="J33" s="167">
        <f t="shared" si="2"/>
        <v>0</v>
      </c>
      <c r="K33" s="168">
        <f t="shared" si="2"/>
        <v>0</v>
      </c>
      <c r="L33" s="167">
        <f t="shared" si="4"/>
        <v>0</v>
      </c>
      <c r="M33" s="584">
        <f t="shared" si="5"/>
        <v>0</v>
      </c>
      <c r="N33" s="582"/>
      <c r="O33" s="169"/>
      <c r="P33" s="135" t="s">
        <v>296</v>
      </c>
      <c r="Q33" s="136">
        <v>0.2</v>
      </c>
      <c r="R33" s="170"/>
    </row>
    <row r="34" spans="1:18" s="90" customFormat="1" ht="13.2" x14ac:dyDescent="0.25"/>
    <row r="35" spans="1:18" x14ac:dyDescent="0.25">
      <c r="I35" s="171"/>
    </row>
  </sheetData>
  <protectedRanges>
    <protectedRange sqref="F6:F33 P6:P33" name="범위1_2"/>
  </protectedRanges>
  <mergeCells count="10">
    <mergeCell ref="R3:R4"/>
    <mergeCell ref="A5:E5"/>
    <mergeCell ref="A3:A4"/>
    <mergeCell ref="B3:E3"/>
    <mergeCell ref="H3:I3"/>
    <mergeCell ref="J3:K3"/>
    <mergeCell ref="L3:M3"/>
    <mergeCell ref="N3:O3"/>
    <mergeCell ref="F3:G3"/>
    <mergeCell ref="P3:Q3"/>
  </mergeCells>
  <phoneticPr fontId="7" type="noConversion"/>
  <dataValidations count="2">
    <dataValidation type="list" allowBlank="1" showInputMessage="1" showErrorMessage="1" sqref="E6:E33" xr:uid="{00000000-0002-0000-0500-000000000000}">
      <formula1>"여,부"</formula1>
    </dataValidation>
    <dataValidation type="list" allowBlank="1" showInputMessage="1" showErrorMessage="1" sqref="F6:F33 P6:P33" xr:uid="{00000000-0002-0000-0500-000001000000}">
      <formula1>"정부지원금,부담금,공통"</formula1>
    </dataValidation>
  </dataValidations>
  <pageMargins left="0.25" right="0.25" top="0.75" bottom="0.75" header="0.3" footer="0.3"/>
  <pageSetup paperSize="9" scale="56"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4"/>
  <sheetViews>
    <sheetView view="pageBreakPreview" zoomScaleSheetLayoutView="100" workbookViewId="0">
      <pane xSplit="5" ySplit="5" topLeftCell="F6" activePane="bottomRight" state="frozen"/>
      <selection activeCell="J15" sqref="J15"/>
      <selection pane="topRight" activeCell="J15" sqref="J15"/>
      <selection pane="bottomLeft" activeCell="J15" sqref="J15"/>
      <selection pane="bottomRight" activeCell="G19" sqref="G19"/>
    </sheetView>
  </sheetViews>
  <sheetFormatPr defaultColWidth="9.21875" defaultRowHeight="13.8" x14ac:dyDescent="0.25"/>
  <cols>
    <col min="1" max="1" width="27.21875" style="87" bestFit="1" customWidth="1"/>
    <col min="2" max="2" width="24.88671875" style="87" bestFit="1" customWidth="1"/>
    <col min="3" max="3" width="14.21875" style="87" customWidth="1"/>
    <col min="4" max="4" width="14.44140625" style="87" customWidth="1"/>
    <col min="5" max="5" width="6.44140625" style="87" customWidth="1"/>
    <col min="6" max="7" width="13" style="87" customWidth="1"/>
    <col min="8" max="14" width="14.44140625" style="87" customWidth="1"/>
    <col min="15" max="15" width="6.44140625" style="88" customWidth="1"/>
    <col min="16" max="17" width="13" style="87" customWidth="1"/>
    <col min="18" max="18" width="22.5546875" style="87" customWidth="1"/>
    <col min="19" max="16384" width="9.21875" style="87"/>
  </cols>
  <sheetData>
    <row r="1" spans="1:18" ht="27.6" customHeight="1" x14ac:dyDescent="0.25">
      <c r="A1" s="85" t="s">
        <v>290</v>
      </c>
      <c r="B1" s="86"/>
      <c r="C1" s="86"/>
      <c r="D1" s="86"/>
      <c r="E1" s="86"/>
      <c r="F1" s="86"/>
      <c r="G1" s="86"/>
      <c r="H1" s="86"/>
      <c r="I1" s="86"/>
      <c r="J1" s="86"/>
      <c r="K1" s="86"/>
      <c r="L1" s="86"/>
      <c r="M1" s="86"/>
      <c r="P1" s="86"/>
      <c r="Q1" s="86"/>
    </row>
    <row r="2" spans="1:18" ht="19.8" customHeight="1" thickBot="1" x14ac:dyDescent="0.3">
      <c r="A2" s="89"/>
      <c r="I2" s="90"/>
      <c r="M2" s="90"/>
      <c r="R2" s="91" t="s">
        <v>115</v>
      </c>
    </row>
    <row r="3" spans="1:18" x14ac:dyDescent="0.25">
      <c r="A3" s="794" t="s">
        <v>148</v>
      </c>
      <c r="B3" s="796" t="s">
        <v>117</v>
      </c>
      <c r="C3" s="797"/>
      <c r="D3" s="797"/>
      <c r="E3" s="797"/>
      <c r="F3" s="758" t="s">
        <v>292</v>
      </c>
      <c r="G3" s="784"/>
      <c r="H3" s="798" t="s">
        <v>118</v>
      </c>
      <c r="I3" s="799"/>
      <c r="J3" s="787" t="s">
        <v>119</v>
      </c>
      <c r="K3" s="788"/>
      <c r="L3" s="789" t="s">
        <v>120</v>
      </c>
      <c r="M3" s="790"/>
      <c r="N3" s="740" t="s">
        <v>121</v>
      </c>
      <c r="O3" s="740"/>
      <c r="P3" s="739" t="s">
        <v>292</v>
      </c>
      <c r="Q3" s="791"/>
      <c r="R3" s="741" t="s">
        <v>122</v>
      </c>
    </row>
    <row r="4" spans="1:18" ht="26.4" x14ac:dyDescent="0.25">
      <c r="A4" s="795"/>
      <c r="B4" s="92" t="s">
        <v>149</v>
      </c>
      <c r="C4" s="92" t="s">
        <v>150</v>
      </c>
      <c r="D4" s="92" t="s">
        <v>134</v>
      </c>
      <c r="E4" s="93" t="s">
        <v>151</v>
      </c>
      <c r="F4" s="94" t="s">
        <v>365</v>
      </c>
      <c r="G4" s="95" t="s">
        <v>297</v>
      </c>
      <c r="H4" s="96" t="s">
        <v>41</v>
      </c>
      <c r="I4" s="97" t="s">
        <v>146</v>
      </c>
      <c r="J4" s="98" t="s">
        <v>41</v>
      </c>
      <c r="K4" s="99" t="s">
        <v>146</v>
      </c>
      <c r="L4" s="100" t="s">
        <v>41</v>
      </c>
      <c r="M4" s="101" t="s">
        <v>146</v>
      </c>
      <c r="N4" s="102" t="s">
        <v>134</v>
      </c>
      <c r="O4" s="103" t="s">
        <v>151</v>
      </c>
      <c r="P4" s="104" t="s">
        <v>293</v>
      </c>
      <c r="Q4" s="105" t="s">
        <v>297</v>
      </c>
      <c r="R4" s="742"/>
    </row>
    <row r="5" spans="1:18" ht="16.8" customHeight="1" x14ac:dyDescent="0.25">
      <c r="A5" s="792" t="s">
        <v>300</v>
      </c>
      <c r="B5" s="793"/>
      <c r="C5" s="793"/>
      <c r="D5" s="793"/>
      <c r="E5" s="793"/>
      <c r="F5" s="106"/>
      <c r="G5" s="147"/>
      <c r="H5" s="572">
        <f t="shared" ref="H5:M5" si="0">SUM(H6:H23)</f>
        <v>0</v>
      </c>
      <c r="I5" s="573">
        <f t="shared" si="0"/>
        <v>0</v>
      </c>
      <c r="J5" s="574">
        <f t="shared" si="0"/>
        <v>0</v>
      </c>
      <c r="K5" s="573">
        <f t="shared" si="0"/>
        <v>0</v>
      </c>
      <c r="L5" s="574">
        <f t="shared" si="0"/>
        <v>0</v>
      </c>
      <c r="M5" s="572">
        <f t="shared" si="0"/>
        <v>0</v>
      </c>
      <c r="N5" s="108"/>
      <c r="O5" s="109"/>
      <c r="P5" s="106"/>
      <c r="Q5" s="107"/>
      <c r="R5" s="110"/>
    </row>
    <row r="6" spans="1:18" s="90" customFormat="1" ht="16.8" customHeight="1" x14ac:dyDescent="0.25">
      <c r="A6" s="111"/>
      <c r="B6" s="112"/>
      <c r="C6" s="112"/>
      <c r="D6" s="113"/>
      <c r="E6" s="114"/>
      <c r="F6" s="115" t="s">
        <v>41</v>
      </c>
      <c r="G6" s="570"/>
      <c r="H6" s="575">
        <f>IF(F6="공통",D6*E6*(1-G6),IF(F6="정부지원금",PRODUCT(D6:E6),0))</f>
        <v>0</v>
      </c>
      <c r="I6" s="117">
        <f>IF(H6=D6*E6,0,PRODUCT(D6:E6))</f>
        <v>0</v>
      </c>
      <c r="J6" s="116">
        <f>L6-H6</f>
        <v>0</v>
      </c>
      <c r="K6" s="117">
        <f>M6-I6</f>
        <v>0</v>
      </c>
      <c r="L6" s="116">
        <f>IF(P6="공통",N6*O6*(1-Q6),IF(P6="정부지원금",PRODUCT(N6:O6),0))</f>
        <v>0</v>
      </c>
      <c r="M6" s="575">
        <f>IF(L6=N6*O6,0,PRODUCT(N6:O6))</f>
        <v>0</v>
      </c>
      <c r="N6" s="118"/>
      <c r="O6" s="119"/>
      <c r="P6" s="120" t="s">
        <v>41</v>
      </c>
      <c r="Q6" s="121"/>
      <c r="R6" s="122"/>
    </row>
    <row r="7" spans="1:18" s="90" customFormat="1" ht="16.8" customHeight="1" x14ac:dyDescent="0.25">
      <c r="A7" s="111"/>
      <c r="B7" s="123"/>
      <c r="C7" s="112"/>
      <c r="D7" s="113"/>
      <c r="E7" s="114"/>
      <c r="F7" s="115" t="s">
        <v>41</v>
      </c>
      <c r="G7" s="570"/>
      <c r="H7" s="575">
        <f t="shared" ref="H7:H33" si="1">IF(F7="공통",D7*E7*(1-G7),IF(F7="정부지원금",PRODUCT(D7:E7),0))</f>
        <v>0</v>
      </c>
      <c r="I7" s="117">
        <f t="shared" ref="I7:I33" si="2">IF(H7=D7*E7,0,PRODUCT(D7:E7))</f>
        <v>0</v>
      </c>
      <c r="J7" s="116">
        <f>L7-H7</f>
        <v>0</v>
      </c>
      <c r="K7" s="117">
        <f>M7-I7</f>
        <v>0</v>
      </c>
      <c r="L7" s="116">
        <f t="shared" ref="L7:L33" si="3">IF(P7="공통",N7*O7*(1-Q7),IF(P7="정부지원금",PRODUCT(N7:O7),0))</f>
        <v>0</v>
      </c>
      <c r="M7" s="575">
        <f t="shared" ref="M7:M33" si="4">IF(L7=N7*O7,0,PRODUCT(N7:O7))</f>
        <v>0</v>
      </c>
      <c r="N7" s="118"/>
      <c r="O7" s="119"/>
      <c r="P7" s="120" t="s">
        <v>41</v>
      </c>
      <c r="Q7" s="121"/>
      <c r="R7" s="122"/>
    </row>
    <row r="8" spans="1:18" s="90" customFormat="1" ht="16.8" customHeight="1" x14ac:dyDescent="0.25">
      <c r="A8" s="124"/>
      <c r="B8" s="112"/>
      <c r="C8" s="112"/>
      <c r="D8" s="113"/>
      <c r="E8" s="114"/>
      <c r="F8" s="115" t="s">
        <v>41</v>
      </c>
      <c r="G8" s="570"/>
      <c r="H8" s="575">
        <f t="shared" si="1"/>
        <v>0</v>
      </c>
      <c r="I8" s="117">
        <f t="shared" si="2"/>
        <v>0</v>
      </c>
      <c r="J8" s="116">
        <f t="shared" ref="J8:K9" si="5">L8-H8</f>
        <v>0</v>
      </c>
      <c r="K8" s="117">
        <f t="shared" si="5"/>
        <v>0</v>
      </c>
      <c r="L8" s="116">
        <f t="shared" si="3"/>
        <v>0</v>
      </c>
      <c r="M8" s="575">
        <f t="shared" si="4"/>
        <v>0</v>
      </c>
      <c r="N8" s="118"/>
      <c r="O8" s="119"/>
      <c r="P8" s="120" t="s">
        <v>41</v>
      </c>
      <c r="Q8" s="121"/>
      <c r="R8" s="122"/>
    </row>
    <row r="9" spans="1:18" s="90" customFormat="1" ht="16.8" customHeight="1" x14ac:dyDescent="0.25">
      <c r="A9" s="125"/>
      <c r="B9" s="112"/>
      <c r="C9" s="112"/>
      <c r="D9" s="113"/>
      <c r="E9" s="114"/>
      <c r="F9" s="115" t="s">
        <v>41</v>
      </c>
      <c r="G9" s="570"/>
      <c r="H9" s="575">
        <f t="shared" si="1"/>
        <v>0</v>
      </c>
      <c r="I9" s="117">
        <f t="shared" si="2"/>
        <v>0</v>
      </c>
      <c r="J9" s="116">
        <f t="shared" si="5"/>
        <v>0</v>
      </c>
      <c r="K9" s="117">
        <f t="shared" si="5"/>
        <v>0</v>
      </c>
      <c r="L9" s="116">
        <f t="shared" si="3"/>
        <v>0</v>
      </c>
      <c r="M9" s="575">
        <f t="shared" si="4"/>
        <v>0</v>
      </c>
      <c r="N9" s="118"/>
      <c r="O9" s="119"/>
      <c r="P9" s="120" t="s">
        <v>41</v>
      </c>
      <c r="Q9" s="121"/>
      <c r="R9" s="122"/>
    </row>
    <row r="10" spans="1:18" s="90" customFormat="1" ht="16.8" customHeight="1" x14ac:dyDescent="0.25">
      <c r="A10" s="111"/>
      <c r="B10" s="112"/>
      <c r="C10" s="112"/>
      <c r="D10" s="113"/>
      <c r="E10" s="114"/>
      <c r="F10" s="115" t="s">
        <v>41</v>
      </c>
      <c r="G10" s="570"/>
      <c r="H10" s="575">
        <f t="shared" si="1"/>
        <v>0</v>
      </c>
      <c r="I10" s="117">
        <f t="shared" si="2"/>
        <v>0</v>
      </c>
      <c r="J10" s="116">
        <f t="shared" ref="J10:J33" si="6">L10-H10</f>
        <v>0</v>
      </c>
      <c r="K10" s="117">
        <f t="shared" ref="K10:K33" si="7">M10-I10</f>
        <v>0</v>
      </c>
      <c r="L10" s="116">
        <f t="shared" si="3"/>
        <v>0</v>
      </c>
      <c r="M10" s="575">
        <f t="shared" si="4"/>
        <v>0</v>
      </c>
      <c r="N10" s="118"/>
      <c r="O10" s="119"/>
      <c r="P10" s="120" t="s">
        <v>41</v>
      </c>
      <c r="Q10" s="121"/>
      <c r="R10" s="122"/>
    </row>
    <row r="11" spans="1:18" s="90" customFormat="1" ht="16.8" customHeight="1" x14ac:dyDescent="0.25">
      <c r="A11" s="111"/>
      <c r="B11" s="112"/>
      <c r="C11" s="112"/>
      <c r="D11" s="113"/>
      <c r="E11" s="114"/>
      <c r="F11" s="115" t="s">
        <v>41</v>
      </c>
      <c r="G11" s="570"/>
      <c r="H11" s="575">
        <f t="shared" si="1"/>
        <v>0</v>
      </c>
      <c r="I11" s="117">
        <f t="shared" si="2"/>
        <v>0</v>
      </c>
      <c r="J11" s="116">
        <f t="shared" si="6"/>
        <v>0</v>
      </c>
      <c r="K11" s="117">
        <f t="shared" si="7"/>
        <v>0</v>
      </c>
      <c r="L11" s="116">
        <f t="shared" si="3"/>
        <v>0</v>
      </c>
      <c r="M11" s="575">
        <f t="shared" si="4"/>
        <v>0</v>
      </c>
      <c r="N11" s="118"/>
      <c r="O11" s="119"/>
      <c r="P11" s="120" t="s">
        <v>41</v>
      </c>
      <c r="Q11" s="121"/>
      <c r="R11" s="122"/>
    </row>
    <row r="12" spans="1:18" s="90" customFormat="1" ht="16.8" customHeight="1" x14ac:dyDescent="0.25">
      <c r="A12" s="111"/>
      <c r="B12" s="112"/>
      <c r="C12" s="112"/>
      <c r="D12" s="113"/>
      <c r="E12" s="114"/>
      <c r="F12" s="115" t="s">
        <v>41</v>
      </c>
      <c r="G12" s="570"/>
      <c r="H12" s="575">
        <f t="shared" si="1"/>
        <v>0</v>
      </c>
      <c r="I12" s="117">
        <f t="shared" si="2"/>
        <v>0</v>
      </c>
      <c r="J12" s="116">
        <f t="shared" si="6"/>
        <v>0</v>
      </c>
      <c r="K12" s="117">
        <f t="shared" si="7"/>
        <v>0</v>
      </c>
      <c r="L12" s="116">
        <f t="shared" si="3"/>
        <v>0</v>
      </c>
      <c r="M12" s="575">
        <f t="shared" si="4"/>
        <v>0</v>
      </c>
      <c r="N12" s="118"/>
      <c r="O12" s="119"/>
      <c r="P12" s="120" t="s">
        <v>41</v>
      </c>
      <c r="Q12" s="121"/>
      <c r="R12" s="122"/>
    </row>
    <row r="13" spans="1:18" s="90" customFormat="1" ht="16.8" customHeight="1" x14ac:dyDescent="0.25">
      <c r="A13" s="111"/>
      <c r="B13" s="112"/>
      <c r="C13" s="112"/>
      <c r="D13" s="113"/>
      <c r="E13" s="114"/>
      <c r="F13" s="115" t="s">
        <v>41</v>
      </c>
      <c r="G13" s="570"/>
      <c r="H13" s="575">
        <f t="shared" si="1"/>
        <v>0</v>
      </c>
      <c r="I13" s="117">
        <f t="shared" si="2"/>
        <v>0</v>
      </c>
      <c r="J13" s="116">
        <f t="shared" si="6"/>
        <v>0</v>
      </c>
      <c r="K13" s="117">
        <f t="shared" si="7"/>
        <v>0</v>
      </c>
      <c r="L13" s="116">
        <f t="shared" si="3"/>
        <v>0</v>
      </c>
      <c r="M13" s="575">
        <f t="shared" si="4"/>
        <v>0</v>
      </c>
      <c r="N13" s="118"/>
      <c r="O13" s="119"/>
      <c r="P13" s="120" t="s">
        <v>41</v>
      </c>
      <c r="Q13" s="121"/>
      <c r="R13" s="122"/>
    </row>
    <row r="14" spans="1:18" s="90" customFormat="1" ht="16.8" customHeight="1" x14ac:dyDescent="0.25">
      <c r="A14" s="111"/>
      <c r="B14" s="112"/>
      <c r="C14" s="112"/>
      <c r="D14" s="113"/>
      <c r="E14" s="114"/>
      <c r="F14" s="115" t="s">
        <v>41</v>
      </c>
      <c r="G14" s="570"/>
      <c r="H14" s="575">
        <f t="shared" si="1"/>
        <v>0</v>
      </c>
      <c r="I14" s="117">
        <f t="shared" si="2"/>
        <v>0</v>
      </c>
      <c r="J14" s="116">
        <f t="shared" si="6"/>
        <v>0</v>
      </c>
      <c r="K14" s="117">
        <f t="shared" si="7"/>
        <v>0</v>
      </c>
      <c r="L14" s="116">
        <f t="shared" si="3"/>
        <v>0</v>
      </c>
      <c r="M14" s="575">
        <f t="shared" si="4"/>
        <v>0</v>
      </c>
      <c r="N14" s="118"/>
      <c r="O14" s="119"/>
      <c r="P14" s="120" t="s">
        <v>41</v>
      </c>
      <c r="Q14" s="121"/>
      <c r="R14" s="122"/>
    </row>
    <row r="15" spans="1:18" s="90" customFormat="1" ht="16.8" customHeight="1" x14ac:dyDescent="0.25">
      <c r="A15" s="111"/>
      <c r="B15" s="112"/>
      <c r="C15" s="112"/>
      <c r="D15" s="113"/>
      <c r="E15" s="114"/>
      <c r="F15" s="115" t="s">
        <v>41</v>
      </c>
      <c r="G15" s="570"/>
      <c r="H15" s="575">
        <f t="shared" si="1"/>
        <v>0</v>
      </c>
      <c r="I15" s="117">
        <f t="shared" si="2"/>
        <v>0</v>
      </c>
      <c r="J15" s="116">
        <f t="shared" si="6"/>
        <v>0</v>
      </c>
      <c r="K15" s="117">
        <f t="shared" si="7"/>
        <v>0</v>
      </c>
      <c r="L15" s="116">
        <f t="shared" si="3"/>
        <v>0</v>
      </c>
      <c r="M15" s="575">
        <f t="shared" si="4"/>
        <v>0</v>
      </c>
      <c r="N15" s="118"/>
      <c r="O15" s="119"/>
      <c r="P15" s="120" t="s">
        <v>41</v>
      </c>
      <c r="Q15" s="121"/>
      <c r="R15" s="122"/>
    </row>
    <row r="16" spans="1:18" s="90" customFormat="1" ht="16.8" customHeight="1" x14ac:dyDescent="0.25">
      <c r="A16" s="111"/>
      <c r="B16" s="112"/>
      <c r="C16" s="112"/>
      <c r="D16" s="113"/>
      <c r="E16" s="114"/>
      <c r="F16" s="115" t="s">
        <v>294</v>
      </c>
      <c r="G16" s="570"/>
      <c r="H16" s="575">
        <f t="shared" si="1"/>
        <v>0</v>
      </c>
      <c r="I16" s="117">
        <f t="shared" si="2"/>
        <v>0</v>
      </c>
      <c r="J16" s="116">
        <f t="shared" si="6"/>
        <v>0</v>
      </c>
      <c r="K16" s="117">
        <f t="shared" si="7"/>
        <v>0</v>
      </c>
      <c r="L16" s="116">
        <f t="shared" si="3"/>
        <v>0</v>
      </c>
      <c r="M16" s="575">
        <f t="shared" si="4"/>
        <v>0</v>
      </c>
      <c r="N16" s="118"/>
      <c r="O16" s="119"/>
      <c r="P16" s="120" t="s">
        <v>294</v>
      </c>
      <c r="Q16" s="121"/>
      <c r="R16" s="122"/>
    </row>
    <row r="17" spans="1:18" s="90" customFormat="1" ht="16.8" customHeight="1" x14ac:dyDescent="0.25">
      <c r="A17" s="111"/>
      <c r="B17" s="112"/>
      <c r="C17" s="112"/>
      <c r="D17" s="113"/>
      <c r="E17" s="114"/>
      <c r="F17" s="115" t="s">
        <v>294</v>
      </c>
      <c r="G17" s="570"/>
      <c r="H17" s="575">
        <f t="shared" si="1"/>
        <v>0</v>
      </c>
      <c r="I17" s="117">
        <f t="shared" si="2"/>
        <v>0</v>
      </c>
      <c r="J17" s="116">
        <f t="shared" si="6"/>
        <v>0</v>
      </c>
      <c r="K17" s="117">
        <f t="shared" si="7"/>
        <v>0</v>
      </c>
      <c r="L17" s="116">
        <f t="shared" si="3"/>
        <v>0</v>
      </c>
      <c r="M17" s="575">
        <f t="shared" si="4"/>
        <v>0</v>
      </c>
      <c r="N17" s="118"/>
      <c r="O17" s="119"/>
      <c r="P17" s="120" t="s">
        <v>294</v>
      </c>
      <c r="Q17" s="121"/>
      <c r="R17" s="122"/>
    </row>
    <row r="18" spans="1:18" s="90" customFormat="1" ht="16.8" customHeight="1" x14ac:dyDescent="0.25">
      <c r="A18" s="111"/>
      <c r="B18" s="112"/>
      <c r="C18" s="112"/>
      <c r="D18" s="113"/>
      <c r="E18" s="114"/>
      <c r="F18" s="115" t="s">
        <v>294</v>
      </c>
      <c r="G18" s="570"/>
      <c r="H18" s="575">
        <f t="shared" si="1"/>
        <v>0</v>
      </c>
      <c r="I18" s="117">
        <f t="shared" si="2"/>
        <v>0</v>
      </c>
      <c r="J18" s="116">
        <f t="shared" si="6"/>
        <v>0</v>
      </c>
      <c r="K18" s="117">
        <f t="shared" si="7"/>
        <v>0</v>
      </c>
      <c r="L18" s="116">
        <f t="shared" si="3"/>
        <v>0</v>
      </c>
      <c r="M18" s="575">
        <f t="shared" si="4"/>
        <v>0</v>
      </c>
      <c r="N18" s="118"/>
      <c r="O18" s="119"/>
      <c r="P18" s="120" t="s">
        <v>294</v>
      </c>
      <c r="Q18" s="121"/>
      <c r="R18" s="122"/>
    </row>
    <row r="19" spans="1:18" s="90" customFormat="1" ht="16.8" customHeight="1" x14ac:dyDescent="0.25">
      <c r="A19" s="111"/>
      <c r="B19" s="112"/>
      <c r="C19" s="112"/>
      <c r="D19" s="113"/>
      <c r="E19" s="114"/>
      <c r="F19" s="115" t="s">
        <v>41</v>
      </c>
      <c r="G19" s="570"/>
      <c r="H19" s="575">
        <f t="shared" si="1"/>
        <v>0</v>
      </c>
      <c r="I19" s="117">
        <f t="shared" si="2"/>
        <v>0</v>
      </c>
      <c r="J19" s="116">
        <f t="shared" si="6"/>
        <v>0</v>
      </c>
      <c r="K19" s="117">
        <f t="shared" si="7"/>
        <v>0</v>
      </c>
      <c r="L19" s="116">
        <f t="shared" si="3"/>
        <v>0</v>
      </c>
      <c r="M19" s="575">
        <f t="shared" si="4"/>
        <v>0</v>
      </c>
      <c r="N19" s="118"/>
      <c r="O19" s="119"/>
      <c r="P19" s="120" t="s">
        <v>41</v>
      </c>
      <c r="Q19" s="121"/>
      <c r="R19" s="122"/>
    </row>
    <row r="20" spans="1:18" s="90" customFormat="1" ht="16.8" customHeight="1" x14ac:dyDescent="0.25">
      <c r="A20" s="124"/>
      <c r="B20" s="112"/>
      <c r="C20" s="112"/>
      <c r="D20" s="113"/>
      <c r="E20" s="114"/>
      <c r="F20" s="115" t="s">
        <v>41</v>
      </c>
      <c r="G20" s="570"/>
      <c r="H20" s="575">
        <f t="shared" si="1"/>
        <v>0</v>
      </c>
      <c r="I20" s="117">
        <f t="shared" si="2"/>
        <v>0</v>
      </c>
      <c r="J20" s="116">
        <f t="shared" si="6"/>
        <v>0</v>
      </c>
      <c r="K20" s="117">
        <f t="shared" si="7"/>
        <v>0</v>
      </c>
      <c r="L20" s="116">
        <f t="shared" si="3"/>
        <v>0</v>
      </c>
      <c r="M20" s="575">
        <f t="shared" si="4"/>
        <v>0</v>
      </c>
      <c r="N20" s="118"/>
      <c r="O20" s="119"/>
      <c r="P20" s="120" t="s">
        <v>41</v>
      </c>
      <c r="Q20" s="121"/>
      <c r="R20" s="122"/>
    </row>
    <row r="21" spans="1:18" s="90" customFormat="1" ht="16.8" customHeight="1" x14ac:dyDescent="0.25">
      <c r="A21" s="111"/>
      <c r="B21" s="112"/>
      <c r="C21" s="112"/>
      <c r="D21" s="113"/>
      <c r="E21" s="114"/>
      <c r="F21" s="115" t="s">
        <v>41</v>
      </c>
      <c r="G21" s="570"/>
      <c r="H21" s="575">
        <f t="shared" si="1"/>
        <v>0</v>
      </c>
      <c r="I21" s="117">
        <f t="shared" si="2"/>
        <v>0</v>
      </c>
      <c r="J21" s="116">
        <f t="shared" si="6"/>
        <v>0</v>
      </c>
      <c r="K21" s="117">
        <f t="shared" si="7"/>
        <v>0</v>
      </c>
      <c r="L21" s="116">
        <f t="shared" si="3"/>
        <v>0</v>
      </c>
      <c r="M21" s="575">
        <f t="shared" si="4"/>
        <v>0</v>
      </c>
      <c r="N21" s="118"/>
      <c r="O21" s="119"/>
      <c r="P21" s="120" t="s">
        <v>41</v>
      </c>
      <c r="Q21" s="121"/>
      <c r="R21" s="122"/>
    </row>
    <row r="22" spans="1:18" s="90" customFormat="1" ht="16.8" customHeight="1" x14ac:dyDescent="0.25">
      <c r="A22" s="111"/>
      <c r="B22" s="112"/>
      <c r="C22" s="112"/>
      <c r="D22" s="113"/>
      <c r="E22" s="114"/>
      <c r="F22" s="115" t="s">
        <v>41</v>
      </c>
      <c r="G22" s="570"/>
      <c r="H22" s="575">
        <f t="shared" si="1"/>
        <v>0</v>
      </c>
      <c r="I22" s="117">
        <f t="shared" si="2"/>
        <v>0</v>
      </c>
      <c r="J22" s="116">
        <f t="shared" si="6"/>
        <v>0</v>
      </c>
      <c r="K22" s="117">
        <f t="shared" si="7"/>
        <v>0</v>
      </c>
      <c r="L22" s="116">
        <f t="shared" si="3"/>
        <v>0</v>
      </c>
      <c r="M22" s="575">
        <f t="shared" si="4"/>
        <v>0</v>
      </c>
      <c r="N22" s="118"/>
      <c r="O22" s="119"/>
      <c r="P22" s="120" t="s">
        <v>41</v>
      </c>
      <c r="Q22" s="121"/>
      <c r="R22" s="122"/>
    </row>
    <row r="23" spans="1:18" s="90" customFormat="1" ht="16.8" customHeight="1" x14ac:dyDescent="0.25">
      <c r="A23" s="111"/>
      <c r="B23" s="112"/>
      <c r="C23" s="112"/>
      <c r="D23" s="113"/>
      <c r="E23" s="114"/>
      <c r="F23" s="115" t="s">
        <v>41</v>
      </c>
      <c r="G23" s="570"/>
      <c r="H23" s="575">
        <f t="shared" si="1"/>
        <v>0</v>
      </c>
      <c r="I23" s="117">
        <f t="shared" si="2"/>
        <v>0</v>
      </c>
      <c r="J23" s="116">
        <f t="shared" si="6"/>
        <v>0</v>
      </c>
      <c r="K23" s="117">
        <f t="shared" si="7"/>
        <v>0</v>
      </c>
      <c r="L23" s="116">
        <f t="shared" si="3"/>
        <v>0</v>
      </c>
      <c r="M23" s="575">
        <f t="shared" si="4"/>
        <v>0</v>
      </c>
      <c r="N23" s="118"/>
      <c r="O23" s="119"/>
      <c r="P23" s="120" t="s">
        <v>41</v>
      </c>
      <c r="Q23" s="121"/>
      <c r="R23" s="122"/>
    </row>
    <row r="24" spans="1:18" x14ac:dyDescent="0.25">
      <c r="A24" s="111"/>
      <c r="B24" s="112"/>
      <c r="C24" s="112"/>
      <c r="D24" s="113"/>
      <c r="E24" s="114"/>
      <c r="F24" s="115" t="s">
        <v>41</v>
      </c>
      <c r="G24" s="570"/>
      <c r="H24" s="575">
        <f t="shared" si="1"/>
        <v>0</v>
      </c>
      <c r="I24" s="117">
        <f t="shared" si="2"/>
        <v>0</v>
      </c>
      <c r="J24" s="116">
        <f t="shared" si="6"/>
        <v>0</v>
      </c>
      <c r="K24" s="117">
        <f t="shared" si="7"/>
        <v>0</v>
      </c>
      <c r="L24" s="116">
        <f t="shared" si="3"/>
        <v>0</v>
      </c>
      <c r="M24" s="575">
        <f t="shared" si="4"/>
        <v>0</v>
      </c>
      <c r="N24" s="118"/>
      <c r="O24" s="119"/>
      <c r="P24" s="120" t="s">
        <v>41</v>
      </c>
      <c r="Q24" s="121"/>
      <c r="R24" s="122"/>
    </row>
    <row r="25" spans="1:18" x14ac:dyDescent="0.25">
      <c r="A25" s="111"/>
      <c r="B25" s="112"/>
      <c r="C25" s="112"/>
      <c r="D25" s="113"/>
      <c r="E25" s="114"/>
      <c r="F25" s="115" t="s">
        <v>41</v>
      </c>
      <c r="G25" s="570"/>
      <c r="H25" s="575">
        <f t="shared" si="1"/>
        <v>0</v>
      </c>
      <c r="I25" s="117">
        <f t="shared" si="2"/>
        <v>0</v>
      </c>
      <c r="J25" s="116">
        <f t="shared" si="6"/>
        <v>0</v>
      </c>
      <c r="K25" s="117">
        <f t="shared" si="7"/>
        <v>0</v>
      </c>
      <c r="L25" s="116">
        <f t="shared" si="3"/>
        <v>0</v>
      </c>
      <c r="M25" s="575">
        <f t="shared" si="4"/>
        <v>0</v>
      </c>
      <c r="N25" s="118"/>
      <c r="O25" s="119"/>
      <c r="P25" s="120" t="s">
        <v>41</v>
      </c>
      <c r="Q25" s="121"/>
      <c r="R25" s="122"/>
    </row>
    <row r="26" spans="1:18" x14ac:dyDescent="0.25">
      <c r="A26" s="111"/>
      <c r="B26" s="112"/>
      <c r="C26" s="112"/>
      <c r="D26" s="113"/>
      <c r="E26" s="114"/>
      <c r="F26" s="115" t="s">
        <v>41</v>
      </c>
      <c r="G26" s="570"/>
      <c r="H26" s="575">
        <f t="shared" si="1"/>
        <v>0</v>
      </c>
      <c r="I26" s="117">
        <f t="shared" si="2"/>
        <v>0</v>
      </c>
      <c r="J26" s="116">
        <f t="shared" si="6"/>
        <v>0</v>
      </c>
      <c r="K26" s="117">
        <f t="shared" si="7"/>
        <v>0</v>
      </c>
      <c r="L26" s="116">
        <f t="shared" si="3"/>
        <v>0</v>
      </c>
      <c r="M26" s="575">
        <f t="shared" si="4"/>
        <v>0</v>
      </c>
      <c r="N26" s="118"/>
      <c r="O26" s="119"/>
      <c r="P26" s="120" t="s">
        <v>41</v>
      </c>
      <c r="Q26" s="121"/>
      <c r="R26" s="122"/>
    </row>
    <row r="27" spans="1:18" x14ac:dyDescent="0.25">
      <c r="A27" s="111"/>
      <c r="B27" s="112"/>
      <c r="C27" s="112"/>
      <c r="D27" s="113"/>
      <c r="E27" s="114"/>
      <c r="F27" s="115" t="s">
        <v>41</v>
      </c>
      <c r="G27" s="570"/>
      <c r="H27" s="575">
        <f t="shared" si="1"/>
        <v>0</v>
      </c>
      <c r="I27" s="117">
        <f t="shared" si="2"/>
        <v>0</v>
      </c>
      <c r="J27" s="116">
        <f t="shared" si="6"/>
        <v>0</v>
      </c>
      <c r="K27" s="117">
        <f t="shared" si="7"/>
        <v>0</v>
      </c>
      <c r="L27" s="116">
        <f t="shared" si="3"/>
        <v>0</v>
      </c>
      <c r="M27" s="575">
        <f t="shared" si="4"/>
        <v>0</v>
      </c>
      <c r="N27" s="118"/>
      <c r="O27" s="119"/>
      <c r="P27" s="120" t="s">
        <v>41</v>
      </c>
      <c r="Q27" s="121"/>
      <c r="R27" s="122"/>
    </row>
    <row r="28" spans="1:18" x14ac:dyDescent="0.25">
      <c r="A28" s="111"/>
      <c r="B28" s="112"/>
      <c r="C28" s="112"/>
      <c r="D28" s="113"/>
      <c r="E28" s="114"/>
      <c r="F28" s="115" t="s">
        <v>296</v>
      </c>
      <c r="G28" s="570">
        <v>0.2</v>
      </c>
      <c r="H28" s="575">
        <f t="shared" si="1"/>
        <v>0</v>
      </c>
      <c r="I28" s="117">
        <f t="shared" si="2"/>
        <v>0</v>
      </c>
      <c r="J28" s="116">
        <f t="shared" si="6"/>
        <v>0</v>
      </c>
      <c r="K28" s="117">
        <f t="shared" si="7"/>
        <v>0</v>
      </c>
      <c r="L28" s="116">
        <f t="shared" si="3"/>
        <v>0</v>
      </c>
      <c r="M28" s="575">
        <f t="shared" si="4"/>
        <v>0</v>
      </c>
      <c r="N28" s="118"/>
      <c r="O28" s="119"/>
      <c r="P28" s="120" t="s">
        <v>296</v>
      </c>
      <c r="Q28" s="121">
        <v>0.2</v>
      </c>
      <c r="R28" s="122"/>
    </row>
    <row r="29" spans="1:18" x14ac:dyDescent="0.25">
      <c r="A29" s="111"/>
      <c r="B29" s="112"/>
      <c r="C29" s="112"/>
      <c r="D29" s="113"/>
      <c r="E29" s="114"/>
      <c r="F29" s="115" t="s">
        <v>296</v>
      </c>
      <c r="G29" s="570">
        <v>0.25</v>
      </c>
      <c r="H29" s="575">
        <f t="shared" si="1"/>
        <v>0</v>
      </c>
      <c r="I29" s="117">
        <f t="shared" si="2"/>
        <v>0</v>
      </c>
      <c r="J29" s="116">
        <f t="shared" si="6"/>
        <v>0</v>
      </c>
      <c r="K29" s="117">
        <f t="shared" si="7"/>
        <v>0</v>
      </c>
      <c r="L29" s="116">
        <f t="shared" si="3"/>
        <v>0</v>
      </c>
      <c r="M29" s="575">
        <f t="shared" si="4"/>
        <v>0</v>
      </c>
      <c r="N29" s="118"/>
      <c r="O29" s="119"/>
      <c r="P29" s="120" t="s">
        <v>296</v>
      </c>
      <c r="Q29" s="121">
        <v>0.25</v>
      </c>
      <c r="R29" s="122"/>
    </row>
    <row r="30" spans="1:18" x14ac:dyDescent="0.25">
      <c r="A30" s="111"/>
      <c r="B30" s="112"/>
      <c r="C30" s="112"/>
      <c r="D30" s="113"/>
      <c r="E30" s="114"/>
      <c r="F30" s="115" t="s">
        <v>296</v>
      </c>
      <c r="G30" s="570">
        <v>0.3</v>
      </c>
      <c r="H30" s="575">
        <f t="shared" si="1"/>
        <v>0</v>
      </c>
      <c r="I30" s="117">
        <f t="shared" si="2"/>
        <v>0</v>
      </c>
      <c r="J30" s="116">
        <f t="shared" si="6"/>
        <v>0</v>
      </c>
      <c r="K30" s="117">
        <f t="shared" si="7"/>
        <v>0</v>
      </c>
      <c r="L30" s="116">
        <f t="shared" si="3"/>
        <v>0</v>
      </c>
      <c r="M30" s="575">
        <f t="shared" si="4"/>
        <v>0</v>
      </c>
      <c r="N30" s="118"/>
      <c r="O30" s="119"/>
      <c r="P30" s="120" t="s">
        <v>296</v>
      </c>
      <c r="Q30" s="121">
        <v>0.3</v>
      </c>
      <c r="R30" s="122"/>
    </row>
    <row r="31" spans="1:18" x14ac:dyDescent="0.25">
      <c r="A31" s="111"/>
      <c r="B31" s="112"/>
      <c r="C31" s="112"/>
      <c r="D31" s="113"/>
      <c r="E31" s="114"/>
      <c r="F31" s="115" t="s">
        <v>296</v>
      </c>
      <c r="G31" s="570">
        <v>0.3</v>
      </c>
      <c r="H31" s="575">
        <f t="shared" si="1"/>
        <v>0</v>
      </c>
      <c r="I31" s="117">
        <f t="shared" si="2"/>
        <v>0</v>
      </c>
      <c r="J31" s="116">
        <f t="shared" si="6"/>
        <v>0</v>
      </c>
      <c r="K31" s="117">
        <f t="shared" si="7"/>
        <v>0</v>
      </c>
      <c r="L31" s="116">
        <f t="shared" si="3"/>
        <v>0</v>
      </c>
      <c r="M31" s="575">
        <f t="shared" si="4"/>
        <v>0</v>
      </c>
      <c r="N31" s="118"/>
      <c r="O31" s="119"/>
      <c r="P31" s="120" t="s">
        <v>296</v>
      </c>
      <c r="Q31" s="121">
        <v>0.3</v>
      </c>
      <c r="R31" s="122"/>
    </row>
    <row r="32" spans="1:18" x14ac:dyDescent="0.25">
      <c r="A32" s="111"/>
      <c r="B32" s="112"/>
      <c r="C32" s="112"/>
      <c r="D32" s="113"/>
      <c r="E32" s="114"/>
      <c r="F32" s="115" t="s">
        <v>296</v>
      </c>
      <c r="G32" s="570">
        <v>0.2</v>
      </c>
      <c r="H32" s="575">
        <f t="shared" si="1"/>
        <v>0</v>
      </c>
      <c r="I32" s="117">
        <f t="shared" si="2"/>
        <v>0</v>
      </c>
      <c r="J32" s="116">
        <f t="shared" si="6"/>
        <v>0</v>
      </c>
      <c r="K32" s="117">
        <f t="shared" si="7"/>
        <v>0</v>
      </c>
      <c r="L32" s="116">
        <f t="shared" si="3"/>
        <v>0</v>
      </c>
      <c r="M32" s="575">
        <f t="shared" si="4"/>
        <v>0</v>
      </c>
      <c r="N32" s="118"/>
      <c r="O32" s="119"/>
      <c r="P32" s="120" t="s">
        <v>296</v>
      </c>
      <c r="Q32" s="121">
        <v>0.2</v>
      </c>
      <c r="R32" s="122"/>
    </row>
    <row r="33" spans="1:18" ht="14.4" thickBot="1" x14ac:dyDescent="0.3">
      <c r="A33" s="126"/>
      <c r="B33" s="127"/>
      <c r="C33" s="127"/>
      <c r="D33" s="128"/>
      <c r="E33" s="129"/>
      <c r="F33" s="130" t="s">
        <v>296</v>
      </c>
      <c r="G33" s="571">
        <v>0.2</v>
      </c>
      <c r="H33" s="576">
        <f t="shared" si="1"/>
        <v>0</v>
      </c>
      <c r="I33" s="132">
        <f t="shared" si="2"/>
        <v>0</v>
      </c>
      <c r="J33" s="131">
        <f t="shared" si="6"/>
        <v>0</v>
      </c>
      <c r="K33" s="132">
        <f t="shared" si="7"/>
        <v>0</v>
      </c>
      <c r="L33" s="131">
        <f t="shared" si="3"/>
        <v>0</v>
      </c>
      <c r="M33" s="576">
        <f t="shared" si="4"/>
        <v>0</v>
      </c>
      <c r="N33" s="133"/>
      <c r="O33" s="134"/>
      <c r="P33" s="135" t="s">
        <v>296</v>
      </c>
      <c r="Q33" s="136">
        <v>0.2</v>
      </c>
      <c r="R33" s="137"/>
    </row>
    <row r="34" spans="1:18" x14ac:dyDescent="0.25">
      <c r="F34" s="90"/>
      <c r="G34" s="90"/>
      <c r="P34" s="90"/>
      <c r="Q34" s="90"/>
    </row>
  </sheetData>
  <protectedRanges>
    <protectedRange sqref="P6:P33" name="범위1_2"/>
    <protectedRange sqref="F6:F33" name="범위1_2_1"/>
  </protectedRanges>
  <mergeCells count="10">
    <mergeCell ref="R3:R4"/>
    <mergeCell ref="A5:E5"/>
    <mergeCell ref="A3:A4"/>
    <mergeCell ref="B3:E3"/>
    <mergeCell ref="H3:I3"/>
    <mergeCell ref="J3:K3"/>
    <mergeCell ref="L3:M3"/>
    <mergeCell ref="N3:O3"/>
    <mergeCell ref="F3:G3"/>
    <mergeCell ref="P3:Q3"/>
  </mergeCells>
  <phoneticPr fontId="7" type="noConversion"/>
  <dataValidations count="1">
    <dataValidation type="list" allowBlank="1" showInputMessage="1" showErrorMessage="1" sqref="P6:P33 F6:F33" xr:uid="{00000000-0002-0000-0600-000000000000}">
      <formula1>"정부지원금,부담금,공통"</formula1>
    </dataValidation>
  </dataValidations>
  <pageMargins left="0.25" right="0.25" top="0.75" bottom="0.75" header="0.3" footer="0.3"/>
  <pageSetup paperSize="9" scale="54"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7"/>
  <sheetViews>
    <sheetView view="pageBreakPreview" zoomScaleSheetLayoutView="100" workbookViewId="0">
      <pane xSplit="6" ySplit="5" topLeftCell="G6" activePane="bottomRight" state="frozen"/>
      <selection activeCell="J15" sqref="J15"/>
      <selection pane="topRight" activeCell="J15" sqref="J15"/>
      <selection pane="bottomLeft" activeCell="J15" sqref="J15"/>
      <selection pane="bottomRight" activeCell="D17" sqref="D17"/>
    </sheetView>
  </sheetViews>
  <sheetFormatPr defaultColWidth="9.21875" defaultRowHeight="13.2" x14ac:dyDescent="0.25"/>
  <cols>
    <col min="1" max="1" width="19.44140625" style="206" customWidth="1"/>
    <col min="2" max="2" width="23.21875" style="206" customWidth="1"/>
    <col min="3" max="3" width="25.21875" style="206" customWidth="1"/>
    <col min="4" max="4" width="11.44140625" style="206" customWidth="1"/>
    <col min="5" max="6" width="9.21875" style="206"/>
    <col min="7" max="9" width="13.77734375" style="206" customWidth="1"/>
    <col min="10" max="12" width="10.44140625" style="206" customWidth="1"/>
    <col min="13" max="13" width="32.21875" style="206" customWidth="1"/>
    <col min="14" max="16384" width="9.21875" style="206"/>
  </cols>
  <sheetData>
    <row r="1" spans="1:13" ht="27.6" customHeight="1" x14ac:dyDescent="0.25">
      <c r="A1" s="205" t="s">
        <v>291</v>
      </c>
      <c r="B1" s="205"/>
      <c r="C1" s="205"/>
      <c r="D1" s="205"/>
      <c r="E1" s="205"/>
      <c r="F1" s="205"/>
      <c r="G1" s="205"/>
      <c r="H1" s="205"/>
      <c r="I1" s="205"/>
    </row>
    <row r="2" spans="1:13" ht="19.8" customHeight="1" thickBot="1" x14ac:dyDescent="0.3">
      <c r="A2" s="207"/>
      <c r="M2" s="91" t="s">
        <v>115</v>
      </c>
    </row>
    <row r="3" spans="1:13" x14ac:dyDescent="0.25">
      <c r="A3" s="765" t="s">
        <v>131</v>
      </c>
      <c r="B3" s="767" t="s">
        <v>117</v>
      </c>
      <c r="C3" s="768"/>
      <c r="D3" s="768"/>
      <c r="E3" s="768"/>
      <c r="F3" s="769"/>
      <c r="G3" s="770" t="s">
        <v>118</v>
      </c>
      <c r="H3" s="772" t="s">
        <v>119</v>
      </c>
      <c r="I3" s="774" t="s">
        <v>120</v>
      </c>
      <c r="J3" s="776" t="s">
        <v>132</v>
      </c>
      <c r="K3" s="776"/>
      <c r="L3" s="777"/>
      <c r="M3" s="741" t="s">
        <v>122</v>
      </c>
    </row>
    <row r="4" spans="1:13" x14ac:dyDescent="0.25">
      <c r="A4" s="766"/>
      <c r="B4" s="208" t="s">
        <v>116</v>
      </c>
      <c r="C4" s="208" t="s">
        <v>133</v>
      </c>
      <c r="D4" s="208" t="s">
        <v>134</v>
      </c>
      <c r="E4" s="208" t="s">
        <v>135</v>
      </c>
      <c r="F4" s="208" t="s">
        <v>136</v>
      </c>
      <c r="G4" s="771"/>
      <c r="H4" s="773"/>
      <c r="I4" s="775"/>
      <c r="J4" s="209" t="s">
        <v>137</v>
      </c>
      <c r="K4" s="209" t="s">
        <v>138</v>
      </c>
      <c r="L4" s="210" t="s">
        <v>139</v>
      </c>
      <c r="M4" s="742"/>
    </row>
    <row r="5" spans="1:13" s="213" customFormat="1" x14ac:dyDescent="0.25">
      <c r="A5" s="266" t="s">
        <v>160</v>
      </c>
      <c r="B5" s="267"/>
      <c r="C5" s="267"/>
      <c r="D5" s="267"/>
      <c r="E5" s="267"/>
      <c r="F5" s="267"/>
      <c r="G5" s="268">
        <f>SUBTOTAL(109,G6:G47)</f>
        <v>0</v>
      </c>
      <c r="H5" s="269">
        <f>SUBTOTAL(109,H6:H47)</f>
        <v>0</v>
      </c>
      <c r="I5" s="270">
        <f>SUBTOTAL(109,I6:I47)</f>
        <v>0</v>
      </c>
      <c r="J5" s="211"/>
      <c r="K5" s="211"/>
      <c r="L5" s="211"/>
      <c r="M5" s="212"/>
    </row>
    <row r="6" spans="1:13" x14ac:dyDescent="0.25">
      <c r="A6" s="763" t="s">
        <v>20</v>
      </c>
      <c r="B6" s="214" t="s">
        <v>141</v>
      </c>
      <c r="C6" s="215"/>
      <c r="D6" s="215"/>
      <c r="E6" s="215"/>
      <c r="F6" s="215"/>
      <c r="G6" s="271">
        <f>SUBTOTAL(109,G7:G21)</f>
        <v>0</v>
      </c>
      <c r="H6" s="272">
        <f>SUBTOTAL(109,H7:H21)</f>
        <v>0</v>
      </c>
      <c r="I6" s="273">
        <f>SUBTOTAL(109,I7:I21)</f>
        <v>0</v>
      </c>
      <c r="J6" s="274"/>
      <c r="K6" s="274"/>
      <c r="L6" s="274"/>
      <c r="M6" s="216"/>
    </row>
    <row r="7" spans="1:13" x14ac:dyDescent="0.25">
      <c r="A7" s="763"/>
      <c r="B7" s="217"/>
      <c r="C7" s="218"/>
      <c r="D7" s="218"/>
      <c r="E7" s="218"/>
      <c r="F7" s="275"/>
      <c r="G7" s="276">
        <f>PRODUCT(D7,E7,F7)</f>
        <v>0</v>
      </c>
      <c r="H7" s="277">
        <f>I7-G7</f>
        <v>0</v>
      </c>
      <c r="I7" s="278">
        <f>PRODUCT(J7,K7,L7)</f>
        <v>0</v>
      </c>
      <c r="J7" s="279"/>
      <c r="K7" s="280"/>
      <c r="L7" s="281"/>
      <c r="M7" s="223"/>
    </row>
    <row r="8" spans="1:13" x14ac:dyDescent="0.25">
      <c r="A8" s="763"/>
      <c r="B8" s="217"/>
      <c r="C8" s="224"/>
      <c r="D8" s="218"/>
      <c r="E8" s="218"/>
      <c r="F8" s="275"/>
      <c r="G8" s="276">
        <f>PRODUCT(D8,E8,F8)</f>
        <v>0</v>
      </c>
      <c r="H8" s="277">
        <f>I8-G8</f>
        <v>0</v>
      </c>
      <c r="I8" s="278">
        <f>PRODUCT(J8,K8,L8)</f>
        <v>0</v>
      </c>
      <c r="J8" s="279"/>
      <c r="K8" s="280"/>
      <c r="L8" s="281"/>
      <c r="M8" s="223"/>
    </row>
    <row r="9" spans="1:13" x14ac:dyDescent="0.25">
      <c r="A9" s="763"/>
      <c r="B9" s="217"/>
      <c r="C9" s="224"/>
      <c r="D9" s="218"/>
      <c r="E9" s="218"/>
      <c r="F9" s="275"/>
      <c r="G9" s="276">
        <f t="shared" ref="G9:G21" si="0">PRODUCT(D9,E9,F9)</f>
        <v>0</v>
      </c>
      <c r="H9" s="277">
        <f t="shared" ref="H9:H21" si="1">I9-G9</f>
        <v>0</v>
      </c>
      <c r="I9" s="278">
        <f t="shared" ref="I9:I21" si="2">PRODUCT(J9,K9,L9)</f>
        <v>0</v>
      </c>
      <c r="J9" s="279"/>
      <c r="K9" s="280"/>
      <c r="L9" s="281"/>
      <c r="M9" s="223"/>
    </row>
    <row r="10" spans="1:13" x14ac:dyDescent="0.25">
      <c r="A10" s="763"/>
      <c r="B10" s="217"/>
      <c r="C10" s="224"/>
      <c r="D10" s="218"/>
      <c r="E10" s="218"/>
      <c r="F10" s="275"/>
      <c r="G10" s="276">
        <f t="shared" si="0"/>
        <v>0</v>
      </c>
      <c r="H10" s="277">
        <f t="shared" si="1"/>
        <v>0</v>
      </c>
      <c r="I10" s="278">
        <f t="shared" si="2"/>
        <v>0</v>
      </c>
      <c r="J10" s="279"/>
      <c r="K10" s="280"/>
      <c r="L10" s="281"/>
      <c r="M10" s="223"/>
    </row>
    <row r="11" spans="1:13" x14ac:dyDescent="0.25">
      <c r="A11" s="763"/>
      <c r="B11" s="217"/>
      <c r="C11" s="224"/>
      <c r="D11" s="218"/>
      <c r="E11" s="218"/>
      <c r="F11" s="275"/>
      <c r="G11" s="276">
        <f t="shared" si="0"/>
        <v>0</v>
      </c>
      <c r="H11" s="277">
        <f t="shared" si="1"/>
        <v>0</v>
      </c>
      <c r="I11" s="278">
        <f t="shared" si="2"/>
        <v>0</v>
      </c>
      <c r="J11" s="279"/>
      <c r="K11" s="280"/>
      <c r="L11" s="281"/>
      <c r="M11" s="223"/>
    </row>
    <row r="12" spans="1:13" x14ac:dyDescent="0.25">
      <c r="A12" s="763"/>
      <c r="B12" s="217"/>
      <c r="C12" s="224"/>
      <c r="D12" s="218"/>
      <c r="E12" s="218"/>
      <c r="F12" s="275"/>
      <c r="G12" s="276">
        <f t="shared" si="0"/>
        <v>0</v>
      </c>
      <c r="H12" s="277">
        <f t="shared" si="1"/>
        <v>0</v>
      </c>
      <c r="I12" s="278">
        <f t="shared" si="2"/>
        <v>0</v>
      </c>
      <c r="J12" s="279"/>
      <c r="K12" s="280"/>
      <c r="L12" s="281"/>
      <c r="M12" s="223"/>
    </row>
    <row r="13" spans="1:13" x14ac:dyDescent="0.25">
      <c r="A13" s="763"/>
      <c r="B13" s="217"/>
      <c r="C13" s="224"/>
      <c r="D13" s="218"/>
      <c r="E13" s="218"/>
      <c r="F13" s="275"/>
      <c r="G13" s="276">
        <f t="shared" si="0"/>
        <v>0</v>
      </c>
      <c r="H13" s="277">
        <f t="shared" si="1"/>
        <v>0</v>
      </c>
      <c r="I13" s="278">
        <f t="shared" si="2"/>
        <v>0</v>
      </c>
      <c r="J13" s="279"/>
      <c r="K13" s="280"/>
      <c r="L13" s="281"/>
      <c r="M13" s="223"/>
    </row>
    <row r="14" spans="1:13" x14ac:dyDescent="0.25">
      <c r="A14" s="763"/>
      <c r="B14" s="217"/>
      <c r="C14" s="224"/>
      <c r="D14" s="218"/>
      <c r="E14" s="218"/>
      <c r="F14" s="275"/>
      <c r="G14" s="276">
        <f t="shared" si="0"/>
        <v>0</v>
      </c>
      <c r="H14" s="277">
        <f t="shared" si="1"/>
        <v>0</v>
      </c>
      <c r="I14" s="278">
        <f t="shared" si="2"/>
        <v>0</v>
      </c>
      <c r="J14" s="279"/>
      <c r="K14" s="280"/>
      <c r="L14" s="281"/>
      <c r="M14" s="223"/>
    </row>
    <row r="15" spans="1:13" x14ac:dyDescent="0.25">
      <c r="A15" s="763"/>
      <c r="B15" s="217"/>
      <c r="C15" s="282"/>
      <c r="D15" s="218"/>
      <c r="E15" s="218"/>
      <c r="F15" s="275"/>
      <c r="G15" s="276">
        <f t="shared" si="0"/>
        <v>0</v>
      </c>
      <c r="H15" s="277">
        <f t="shared" si="1"/>
        <v>0</v>
      </c>
      <c r="I15" s="278">
        <f t="shared" si="2"/>
        <v>0</v>
      </c>
      <c r="J15" s="279"/>
      <c r="K15" s="280"/>
      <c r="L15" s="281"/>
      <c r="M15" s="223"/>
    </row>
    <row r="16" spans="1:13" x14ac:dyDescent="0.25">
      <c r="A16" s="763"/>
      <c r="B16" s="217"/>
      <c r="C16" s="218"/>
      <c r="D16" s="218"/>
      <c r="E16" s="218"/>
      <c r="F16" s="275"/>
      <c r="G16" s="276">
        <f t="shared" si="0"/>
        <v>0</v>
      </c>
      <c r="H16" s="277">
        <f t="shared" si="1"/>
        <v>0</v>
      </c>
      <c r="I16" s="278">
        <f t="shared" si="2"/>
        <v>0</v>
      </c>
      <c r="J16" s="279"/>
      <c r="K16" s="280"/>
      <c r="L16" s="281"/>
      <c r="M16" s="223"/>
    </row>
    <row r="17" spans="1:13" x14ac:dyDescent="0.25">
      <c r="A17" s="763"/>
      <c r="B17" s="217"/>
      <c r="C17" s="283"/>
      <c r="D17" s="218"/>
      <c r="E17" s="218"/>
      <c r="F17" s="275"/>
      <c r="G17" s="276">
        <f t="shared" si="0"/>
        <v>0</v>
      </c>
      <c r="H17" s="277">
        <f t="shared" si="1"/>
        <v>0</v>
      </c>
      <c r="I17" s="278">
        <f t="shared" si="2"/>
        <v>0</v>
      </c>
      <c r="J17" s="279"/>
      <c r="K17" s="280"/>
      <c r="L17" s="281"/>
      <c r="M17" s="223"/>
    </row>
    <row r="18" spans="1:13" x14ac:dyDescent="0.25">
      <c r="A18" s="763"/>
      <c r="B18" s="217"/>
      <c r="C18" s="283"/>
      <c r="D18" s="218"/>
      <c r="E18" s="218"/>
      <c r="F18" s="275"/>
      <c r="G18" s="276">
        <f t="shared" si="0"/>
        <v>0</v>
      </c>
      <c r="H18" s="277">
        <f t="shared" si="1"/>
        <v>0</v>
      </c>
      <c r="I18" s="278">
        <f t="shared" si="2"/>
        <v>0</v>
      </c>
      <c r="J18" s="279"/>
      <c r="K18" s="280"/>
      <c r="L18" s="281"/>
      <c r="M18" s="223"/>
    </row>
    <row r="19" spans="1:13" x14ac:dyDescent="0.25">
      <c r="A19" s="763"/>
      <c r="B19" s="217"/>
      <c r="C19" s="283"/>
      <c r="D19" s="218"/>
      <c r="E19" s="218"/>
      <c r="F19" s="275"/>
      <c r="G19" s="276">
        <f t="shared" si="0"/>
        <v>0</v>
      </c>
      <c r="H19" s="277">
        <f t="shared" si="1"/>
        <v>0</v>
      </c>
      <c r="I19" s="278">
        <f t="shared" si="2"/>
        <v>0</v>
      </c>
      <c r="J19" s="279"/>
      <c r="K19" s="280"/>
      <c r="L19" s="281"/>
      <c r="M19" s="223"/>
    </row>
    <row r="20" spans="1:13" x14ac:dyDescent="0.25">
      <c r="A20" s="763"/>
      <c r="B20" s="225"/>
      <c r="C20" s="226"/>
      <c r="D20" s="284"/>
      <c r="E20" s="285"/>
      <c r="F20" s="286"/>
      <c r="G20" s="276">
        <f t="shared" si="0"/>
        <v>0</v>
      </c>
      <c r="H20" s="277">
        <f t="shared" si="1"/>
        <v>0</v>
      </c>
      <c r="I20" s="278">
        <f t="shared" si="2"/>
        <v>0</v>
      </c>
      <c r="J20" s="287"/>
      <c r="K20" s="288"/>
      <c r="L20" s="289"/>
      <c r="M20" s="223"/>
    </row>
    <row r="21" spans="1:13" x14ac:dyDescent="0.25">
      <c r="A21" s="764"/>
      <c r="B21" s="225"/>
      <c r="C21" s="226"/>
      <c r="D21" s="284"/>
      <c r="E21" s="285"/>
      <c r="F21" s="286"/>
      <c r="G21" s="276">
        <f t="shared" si="0"/>
        <v>0</v>
      </c>
      <c r="H21" s="277">
        <f t="shared" si="1"/>
        <v>0</v>
      </c>
      <c r="I21" s="278">
        <f t="shared" si="2"/>
        <v>0</v>
      </c>
      <c r="J21" s="287"/>
      <c r="K21" s="288"/>
      <c r="L21" s="289"/>
      <c r="M21" s="223"/>
    </row>
    <row r="22" spans="1:13" x14ac:dyDescent="0.25">
      <c r="A22" s="778" t="s">
        <v>35</v>
      </c>
      <c r="B22" s="214" t="s">
        <v>141</v>
      </c>
      <c r="C22" s="215"/>
      <c r="D22" s="215"/>
      <c r="E22" s="215"/>
      <c r="F22" s="215"/>
      <c r="G22" s="271">
        <f>SUBTOTAL(109,G23:G34)</f>
        <v>0</v>
      </c>
      <c r="H22" s="272">
        <f>SUBTOTAL(109,H23:H34)</f>
        <v>0</v>
      </c>
      <c r="I22" s="290">
        <f>SUBTOTAL(109,I23:I34)</f>
        <v>0</v>
      </c>
      <c r="J22" s="291"/>
      <c r="K22" s="291"/>
      <c r="L22" s="291"/>
      <c r="M22" s="233"/>
    </row>
    <row r="23" spans="1:13" x14ac:dyDescent="0.25">
      <c r="A23" s="763"/>
      <c r="B23" s="234"/>
      <c r="C23" s="235"/>
      <c r="D23" s="218"/>
      <c r="E23" s="218"/>
      <c r="F23" s="275"/>
      <c r="G23" s="276">
        <f t="shared" ref="G23:G34" si="3">PRODUCT(D23,E23,F23)</f>
        <v>0</v>
      </c>
      <c r="H23" s="277">
        <f t="shared" ref="H23:H34" si="4">I23-G23</f>
        <v>0</v>
      </c>
      <c r="I23" s="278">
        <f t="shared" ref="I23:I34" si="5">PRODUCT(J23,K23,L23)</f>
        <v>0</v>
      </c>
      <c r="J23" s="279"/>
      <c r="K23" s="292"/>
      <c r="L23" s="293"/>
      <c r="M23" s="223"/>
    </row>
    <row r="24" spans="1:13" x14ac:dyDescent="0.25">
      <c r="A24" s="763"/>
      <c r="B24" s="234"/>
      <c r="C24" s="235"/>
      <c r="D24" s="218"/>
      <c r="E24" s="218"/>
      <c r="F24" s="275"/>
      <c r="G24" s="276">
        <f t="shared" si="3"/>
        <v>0</v>
      </c>
      <c r="H24" s="277">
        <f t="shared" si="4"/>
        <v>0</v>
      </c>
      <c r="I24" s="278">
        <f t="shared" si="5"/>
        <v>0</v>
      </c>
      <c r="J24" s="294"/>
      <c r="K24" s="292"/>
      <c r="L24" s="293"/>
      <c r="M24" s="223"/>
    </row>
    <row r="25" spans="1:13" x14ac:dyDescent="0.25">
      <c r="A25" s="763"/>
      <c r="B25" s="234"/>
      <c r="C25" s="235"/>
      <c r="D25" s="218"/>
      <c r="E25" s="218"/>
      <c r="F25" s="275"/>
      <c r="G25" s="276">
        <f t="shared" si="3"/>
        <v>0</v>
      </c>
      <c r="H25" s="277">
        <f t="shared" si="4"/>
        <v>0</v>
      </c>
      <c r="I25" s="278">
        <f t="shared" si="5"/>
        <v>0</v>
      </c>
      <c r="J25" s="294"/>
      <c r="K25" s="292"/>
      <c r="L25" s="293"/>
      <c r="M25" s="223"/>
    </row>
    <row r="26" spans="1:13" x14ac:dyDescent="0.25">
      <c r="A26" s="763"/>
      <c r="B26" s="234"/>
      <c r="C26" s="235"/>
      <c r="D26" s="218"/>
      <c r="E26" s="218"/>
      <c r="F26" s="275"/>
      <c r="G26" s="276">
        <f t="shared" ref="G26:G31" si="6">PRODUCT(D26,E26,F26)</f>
        <v>0</v>
      </c>
      <c r="H26" s="277">
        <f t="shared" ref="H26:H31" si="7">I26-G26</f>
        <v>0</v>
      </c>
      <c r="I26" s="278">
        <f t="shared" ref="I26:I31" si="8">PRODUCT(J26,K26,L26)</f>
        <v>0</v>
      </c>
      <c r="J26" s="294"/>
      <c r="K26" s="292"/>
      <c r="L26" s="293"/>
      <c r="M26" s="295"/>
    </row>
    <row r="27" spans="1:13" x14ac:dyDescent="0.25">
      <c r="A27" s="763"/>
      <c r="B27" s="296"/>
      <c r="C27" s="235"/>
      <c r="D27" s="218"/>
      <c r="E27" s="218"/>
      <c r="F27" s="275"/>
      <c r="G27" s="276">
        <f t="shared" si="6"/>
        <v>0</v>
      </c>
      <c r="H27" s="277">
        <f t="shared" si="7"/>
        <v>0</v>
      </c>
      <c r="I27" s="278">
        <f t="shared" si="8"/>
        <v>0</v>
      </c>
      <c r="J27" s="294"/>
      <c r="K27" s="292"/>
      <c r="L27" s="293"/>
      <c r="M27" s="295"/>
    </row>
    <row r="28" spans="1:13" x14ac:dyDescent="0.25">
      <c r="A28" s="763"/>
      <c r="B28" s="237"/>
      <c r="C28" s="237"/>
      <c r="D28" s="224"/>
      <c r="E28" s="224"/>
      <c r="F28" s="275"/>
      <c r="G28" s="276">
        <f t="shared" si="6"/>
        <v>0</v>
      </c>
      <c r="H28" s="277">
        <f t="shared" si="7"/>
        <v>0</v>
      </c>
      <c r="I28" s="278">
        <f t="shared" si="8"/>
        <v>0</v>
      </c>
      <c r="J28" s="279"/>
      <c r="K28" s="280"/>
      <c r="L28" s="281"/>
      <c r="M28" s="223"/>
    </row>
    <row r="29" spans="1:13" x14ac:dyDescent="0.25">
      <c r="A29" s="763"/>
      <c r="B29" s="236"/>
      <c r="C29" s="237"/>
      <c r="D29" s="224"/>
      <c r="E29" s="224"/>
      <c r="F29" s="275"/>
      <c r="G29" s="276">
        <f t="shared" si="6"/>
        <v>0</v>
      </c>
      <c r="H29" s="277">
        <f t="shared" si="7"/>
        <v>0</v>
      </c>
      <c r="I29" s="278">
        <f t="shared" si="8"/>
        <v>0</v>
      </c>
      <c r="J29" s="279"/>
      <c r="K29" s="280"/>
      <c r="L29" s="281"/>
      <c r="M29" s="223"/>
    </row>
    <row r="30" spans="1:13" x14ac:dyDescent="0.25">
      <c r="A30" s="763"/>
      <c r="B30" s="236"/>
      <c r="C30" s="237"/>
      <c r="D30" s="224"/>
      <c r="E30" s="224"/>
      <c r="F30" s="275"/>
      <c r="G30" s="276">
        <f t="shared" si="6"/>
        <v>0</v>
      </c>
      <c r="H30" s="277">
        <f t="shared" si="7"/>
        <v>0</v>
      </c>
      <c r="I30" s="278">
        <f t="shared" si="8"/>
        <v>0</v>
      </c>
      <c r="J30" s="279"/>
      <c r="K30" s="280"/>
      <c r="L30" s="281"/>
      <c r="M30" s="223"/>
    </row>
    <row r="31" spans="1:13" x14ac:dyDescent="0.25">
      <c r="A31" s="763"/>
      <c r="B31" s="236"/>
      <c r="C31" s="237"/>
      <c r="D31" s="224"/>
      <c r="E31" s="224"/>
      <c r="F31" s="275"/>
      <c r="G31" s="276">
        <f t="shared" si="6"/>
        <v>0</v>
      </c>
      <c r="H31" s="277">
        <f t="shared" si="7"/>
        <v>0</v>
      </c>
      <c r="I31" s="278">
        <f t="shared" si="8"/>
        <v>0</v>
      </c>
      <c r="J31" s="279"/>
      <c r="K31" s="280"/>
      <c r="L31" s="281"/>
      <c r="M31" s="223"/>
    </row>
    <row r="32" spans="1:13" x14ac:dyDescent="0.25">
      <c r="A32" s="763"/>
      <c r="B32" s="236"/>
      <c r="C32" s="237"/>
      <c r="D32" s="224"/>
      <c r="E32" s="224"/>
      <c r="F32" s="275"/>
      <c r="G32" s="276">
        <f t="shared" si="3"/>
        <v>0</v>
      </c>
      <c r="H32" s="277">
        <f t="shared" si="4"/>
        <v>0</v>
      </c>
      <c r="I32" s="278">
        <f t="shared" si="5"/>
        <v>0</v>
      </c>
      <c r="J32" s="279"/>
      <c r="K32" s="280"/>
      <c r="L32" s="281"/>
      <c r="M32" s="223"/>
    </row>
    <row r="33" spans="1:13" x14ac:dyDescent="0.25">
      <c r="A33" s="763"/>
      <c r="B33" s="236"/>
      <c r="C33" s="237"/>
      <c r="D33" s="224"/>
      <c r="E33" s="224"/>
      <c r="F33" s="297"/>
      <c r="G33" s="276">
        <f t="shared" si="3"/>
        <v>0</v>
      </c>
      <c r="H33" s="277">
        <f t="shared" si="4"/>
        <v>0</v>
      </c>
      <c r="I33" s="140">
        <f t="shared" si="5"/>
        <v>0</v>
      </c>
      <c r="J33" s="279"/>
      <c r="K33" s="280"/>
      <c r="L33" s="281"/>
      <c r="M33" s="223"/>
    </row>
    <row r="34" spans="1:13" x14ac:dyDescent="0.25">
      <c r="A34" s="763"/>
      <c r="B34" s="234"/>
      <c r="C34" s="235"/>
      <c r="D34" s="218"/>
      <c r="E34" s="218"/>
      <c r="F34" s="275"/>
      <c r="G34" s="276">
        <f t="shared" si="3"/>
        <v>0</v>
      </c>
      <c r="H34" s="277">
        <f t="shared" si="4"/>
        <v>0</v>
      </c>
      <c r="I34" s="278">
        <f t="shared" si="5"/>
        <v>0</v>
      </c>
      <c r="J34" s="279"/>
      <c r="K34" s="280"/>
      <c r="L34" s="281"/>
      <c r="M34" s="223"/>
    </row>
    <row r="35" spans="1:13" x14ac:dyDescent="0.25">
      <c r="A35" s="778" t="s">
        <v>21</v>
      </c>
      <c r="B35" s="214" t="s">
        <v>141</v>
      </c>
      <c r="C35" s="215"/>
      <c r="D35" s="215"/>
      <c r="E35" s="215"/>
      <c r="F35" s="215"/>
      <c r="G35" s="271">
        <f>SUBTOTAL(109,G36:G47)</f>
        <v>0</v>
      </c>
      <c r="H35" s="272">
        <f>SUBTOTAL(109,H36:H47)</f>
        <v>0</v>
      </c>
      <c r="I35" s="290">
        <f>SUBTOTAL(109,I36:I47)</f>
        <v>0</v>
      </c>
      <c r="J35" s="291"/>
      <c r="K35" s="291"/>
      <c r="L35" s="291"/>
      <c r="M35" s="233"/>
    </row>
    <row r="36" spans="1:13" x14ac:dyDescent="0.25">
      <c r="A36" s="763"/>
      <c r="B36" s="242"/>
      <c r="C36" s="243"/>
      <c r="D36" s="218"/>
      <c r="E36" s="218"/>
      <c r="F36" s="275"/>
      <c r="G36" s="276">
        <f t="shared" ref="G36:G47" si="9">PRODUCT(D36,E36,F36)</f>
        <v>0</v>
      </c>
      <c r="H36" s="277">
        <f t="shared" ref="H36:H47" si="10">I36-G36</f>
        <v>0</v>
      </c>
      <c r="I36" s="278">
        <f t="shared" ref="I36:I47" si="11">PRODUCT(J36,K36,L36)</f>
        <v>0</v>
      </c>
      <c r="J36" s="294"/>
      <c r="K36" s="292"/>
      <c r="L36" s="293"/>
      <c r="M36" s="223"/>
    </row>
    <row r="37" spans="1:13" x14ac:dyDescent="0.25">
      <c r="A37" s="763"/>
      <c r="B37" s="242"/>
      <c r="C37" s="243"/>
      <c r="D37" s="218"/>
      <c r="E37" s="218"/>
      <c r="F37" s="275"/>
      <c r="G37" s="276">
        <f t="shared" ref="G37:G46" si="12">PRODUCT(D37,E37,F37)</f>
        <v>0</v>
      </c>
      <c r="H37" s="277">
        <f t="shared" ref="H37:H46" si="13">I37-G37</f>
        <v>0</v>
      </c>
      <c r="I37" s="278">
        <f t="shared" ref="I37:I46" si="14">PRODUCT(J37,K37,L37)</f>
        <v>0</v>
      </c>
      <c r="J37" s="294"/>
      <c r="K37" s="292"/>
      <c r="L37" s="293"/>
      <c r="M37" s="223"/>
    </row>
    <row r="38" spans="1:13" x14ac:dyDescent="0.25">
      <c r="A38" s="763"/>
      <c r="B38" s="242"/>
      <c r="C38" s="243"/>
      <c r="D38" s="218"/>
      <c r="E38" s="218"/>
      <c r="F38" s="275"/>
      <c r="G38" s="276">
        <f t="shared" ref="G38:G44" si="15">PRODUCT(D38,E38,F38)</f>
        <v>0</v>
      </c>
      <c r="H38" s="277">
        <f t="shared" ref="H38:H44" si="16">I38-G38</f>
        <v>0</v>
      </c>
      <c r="I38" s="278">
        <f t="shared" ref="I38:I44" si="17">PRODUCT(J38,K38,L38)</f>
        <v>0</v>
      </c>
      <c r="J38" s="294"/>
      <c r="K38" s="292"/>
      <c r="L38" s="293"/>
      <c r="M38" s="223"/>
    </row>
    <row r="39" spans="1:13" x14ac:dyDescent="0.25">
      <c r="A39" s="763"/>
      <c r="B39" s="242"/>
      <c r="C39" s="243"/>
      <c r="D39" s="218"/>
      <c r="E39" s="218"/>
      <c r="F39" s="275"/>
      <c r="G39" s="276">
        <f t="shared" si="15"/>
        <v>0</v>
      </c>
      <c r="H39" s="277">
        <f t="shared" si="16"/>
        <v>0</v>
      </c>
      <c r="I39" s="278">
        <f t="shared" si="17"/>
        <v>0</v>
      </c>
      <c r="J39" s="294"/>
      <c r="K39" s="292"/>
      <c r="L39" s="293"/>
      <c r="M39" s="223"/>
    </row>
    <row r="40" spans="1:13" x14ac:dyDescent="0.25">
      <c r="A40" s="763"/>
      <c r="B40" s="242"/>
      <c r="C40" s="243"/>
      <c r="D40" s="218"/>
      <c r="E40" s="218"/>
      <c r="F40" s="275"/>
      <c r="G40" s="276">
        <f t="shared" si="15"/>
        <v>0</v>
      </c>
      <c r="H40" s="277">
        <f t="shared" si="16"/>
        <v>0</v>
      </c>
      <c r="I40" s="278">
        <f t="shared" si="17"/>
        <v>0</v>
      </c>
      <c r="J40" s="294"/>
      <c r="K40" s="292"/>
      <c r="L40" s="293"/>
      <c r="M40" s="223"/>
    </row>
    <row r="41" spans="1:13" x14ac:dyDescent="0.25">
      <c r="A41" s="763"/>
      <c r="B41" s="242"/>
      <c r="C41" s="243"/>
      <c r="D41" s="218"/>
      <c r="E41" s="218"/>
      <c r="F41" s="275"/>
      <c r="G41" s="276">
        <f t="shared" si="15"/>
        <v>0</v>
      </c>
      <c r="H41" s="277">
        <f t="shared" si="16"/>
        <v>0</v>
      </c>
      <c r="I41" s="278">
        <f t="shared" si="17"/>
        <v>0</v>
      </c>
      <c r="J41" s="294"/>
      <c r="K41" s="292"/>
      <c r="L41" s="293"/>
      <c r="M41" s="223"/>
    </row>
    <row r="42" spans="1:13" x14ac:dyDescent="0.25">
      <c r="A42" s="763"/>
      <c r="B42" s="242"/>
      <c r="C42" s="243"/>
      <c r="D42" s="218"/>
      <c r="E42" s="218"/>
      <c r="F42" s="275"/>
      <c r="G42" s="276">
        <f t="shared" si="15"/>
        <v>0</v>
      </c>
      <c r="H42" s="277">
        <f t="shared" si="16"/>
        <v>0</v>
      </c>
      <c r="I42" s="278">
        <f t="shared" si="17"/>
        <v>0</v>
      </c>
      <c r="J42" s="294"/>
      <c r="K42" s="292"/>
      <c r="L42" s="293"/>
      <c r="M42" s="223"/>
    </row>
    <row r="43" spans="1:13" x14ac:dyDescent="0.25">
      <c r="A43" s="763"/>
      <c r="B43" s="242"/>
      <c r="C43" s="243"/>
      <c r="D43" s="218"/>
      <c r="E43" s="218"/>
      <c r="F43" s="275"/>
      <c r="G43" s="276">
        <f t="shared" si="15"/>
        <v>0</v>
      </c>
      <c r="H43" s="277">
        <f t="shared" si="16"/>
        <v>0</v>
      </c>
      <c r="I43" s="278">
        <f t="shared" si="17"/>
        <v>0</v>
      </c>
      <c r="J43" s="294"/>
      <c r="K43" s="292"/>
      <c r="L43" s="293"/>
      <c r="M43" s="223"/>
    </row>
    <row r="44" spans="1:13" x14ac:dyDescent="0.25">
      <c r="A44" s="763"/>
      <c r="B44" s="242"/>
      <c r="C44" s="243"/>
      <c r="D44" s="218"/>
      <c r="E44" s="218"/>
      <c r="F44" s="275"/>
      <c r="G44" s="276">
        <f t="shared" si="15"/>
        <v>0</v>
      </c>
      <c r="H44" s="277">
        <f t="shared" si="16"/>
        <v>0</v>
      </c>
      <c r="I44" s="278">
        <f t="shared" si="17"/>
        <v>0</v>
      </c>
      <c r="J44" s="294"/>
      <c r="K44" s="292"/>
      <c r="L44" s="293"/>
      <c r="M44" s="223"/>
    </row>
    <row r="45" spans="1:13" x14ac:dyDescent="0.25">
      <c r="A45" s="763"/>
      <c r="B45" s="242"/>
      <c r="C45" s="243"/>
      <c r="D45" s="218"/>
      <c r="E45" s="218"/>
      <c r="F45" s="275"/>
      <c r="G45" s="276">
        <f t="shared" si="12"/>
        <v>0</v>
      </c>
      <c r="H45" s="277">
        <f t="shared" si="13"/>
        <v>0</v>
      </c>
      <c r="I45" s="278">
        <f t="shared" si="14"/>
        <v>0</v>
      </c>
      <c r="J45" s="294"/>
      <c r="K45" s="292"/>
      <c r="L45" s="293"/>
      <c r="M45" s="223"/>
    </row>
    <row r="46" spans="1:13" x14ac:dyDescent="0.25">
      <c r="A46" s="763"/>
      <c r="B46" s="298"/>
      <c r="C46" s="243"/>
      <c r="D46" s="218"/>
      <c r="E46" s="218"/>
      <c r="F46" s="275"/>
      <c r="G46" s="276">
        <f t="shared" si="12"/>
        <v>0</v>
      </c>
      <c r="H46" s="277">
        <f t="shared" si="13"/>
        <v>0</v>
      </c>
      <c r="I46" s="278">
        <f t="shared" si="14"/>
        <v>0</v>
      </c>
      <c r="J46" s="294"/>
      <c r="K46" s="292"/>
      <c r="L46" s="293"/>
      <c r="M46" s="223"/>
    </row>
    <row r="47" spans="1:13" x14ac:dyDescent="0.25">
      <c r="A47" s="764"/>
      <c r="B47" s="244"/>
      <c r="C47" s="245"/>
      <c r="D47" s="245"/>
      <c r="E47" s="245"/>
      <c r="F47" s="299"/>
      <c r="G47" s="276">
        <f t="shared" si="9"/>
        <v>0</v>
      </c>
      <c r="H47" s="300">
        <f t="shared" si="10"/>
        <v>0</v>
      </c>
      <c r="I47" s="278">
        <f t="shared" si="11"/>
        <v>0</v>
      </c>
      <c r="J47" s="287"/>
      <c r="K47" s="288"/>
      <c r="L47" s="289"/>
      <c r="M47" s="223"/>
    </row>
  </sheetData>
  <mergeCells count="10">
    <mergeCell ref="A22:A34"/>
    <mergeCell ref="A35:A47"/>
    <mergeCell ref="M3:M4"/>
    <mergeCell ref="A6:A21"/>
    <mergeCell ref="A3:A4"/>
    <mergeCell ref="B3:F3"/>
    <mergeCell ref="G3:G4"/>
    <mergeCell ref="H3:H4"/>
    <mergeCell ref="I3:I4"/>
    <mergeCell ref="J3:L3"/>
  </mergeCells>
  <phoneticPr fontId="7" type="noConversion"/>
  <pageMargins left="0.23622047244094491" right="0.23622047244094491" top="0.74803149606299213" bottom="0.74803149606299213" header="0.31496062992125984" footer="0.31496062992125984"/>
  <pageSetup paperSize="9" scale="68" fitToHeight="2"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Z92"/>
  <sheetViews>
    <sheetView showGridLines="0" view="pageBreakPreview" zoomScale="85" zoomScaleSheetLayoutView="85" workbookViewId="0">
      <pane xSplit="7" ySplit="9" topLeftCell="H10" activePane="bottomRight" state="frozen"/>
      <selection activeCell="J15" sqref="J15"/>
      <selection pane="topRight" activeCell="J15" sqref="J15"/>
      <selection pane="bottomLeft" activeCell="J15" sqref="J15"/>
      <selection pane="bottomRight" activeCell="G12" sqref="G12"/>
    </sheetView>
  </sheetViews>
  <sheetFormatPr defaultColWidth="9.21875" defaultRowHeight="13.8" outlineLevelRow="1" outlineLevelCol="1" x14ac:dyDescent="0.25"/>
  <cols>
    <col min="1" max="1" width="8.44140625" style="303" customWidth="1"/>
    <col min="2" max="3" width="3.77734375" style="303" customWidth="1" outlineLevel="1"/>
    <col min="4" max="4" width="39.109375" style="303" customWidth="1" outlineLevel="1"/>
    <col min="5" max="5" width="39.109375" style="303" hidden="1" customWidth="1"/>
    <col min="6" max="6" width="8.44140625" style="303" customWidth="1" outlineLevel="1"/>
    <col min="7" max="7" width="7" style="303" customWidth="1"/>
    <col min="8" max="9" width="5.5546875" style="303" customWidth="1" outlineLevel="1"/>
    <col min="10" max="10" width="5.21875" style="303" customWidth="1" outlineLevel="1"/>
    <col min="11" max="11" width="5.21875" style="303" hidden="1" customWidth="1" outlineLevel="1"/>
    <col min="12" max="17" width="5.21875" style="303" customWidth="1" outlineLevel="1"/>
    <col min="18" max="21" width="5.21875" style="303" hidden="1" customWidth="1" outlineLevel="1"/>
    <col min="22" max="25" width="5.21875" style="303" customWidth="1" outlineLevel="1"/>
    <col min="26" max="26" width="4.77734375" style="303" customWidth="1" outlineLevel="1"/>
    <col min="27" max="28" width="6.44140625" style="303" customWidth="1"/>
    <col min="29" max="29" width="13.5546875" style="303" customWidth="1"/>
    <col min="30" max="30" width="7.77734375" style="303" customWidth="1"/>
    <col min="31" max="35" width="13.5546875" style="303" customWidth="1"/>
    <col min="36" max="38" width="13.5546875" style="303" hidden="1" customWidth="1" outlineLevel="1"/>
    <col min="39" max="39" width="13.5546875" style="303" customWidth="1" collapsed="1"/>
    <col min="40" max="40" width="7.77734375" style="303" customWidth="1"/>
    <col min="41" max="44" width="13.5546875" style="303" customWidth="1"/>
    <col min="45" max="45" width="9.21875" style="303"/>
    <col min="46" max="48" width="9.21875" style="303" hidden="1" customWidth="1"/>
    <col min="49" max="52" width="14.21875" style="303" hidden="1" customWidth="1"/>
    <col min="53" max="16384" width="9.21875" style="303"/>
  </cols>
  <sheetData>
    <row r="1" spans="1:52" ht="36" customHeight="1" x14ac:dyDescent="0.25">
      <c r="A1" s="301" t="s">
        <v>228</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2"/>
      <c r="AF1" s="301"/>
      <c r="AG1" s="301"/>
    </row>
    <row r="2" spans="1:52" ht="21" customHeight="1" x14ac:dyDescent="0.25">
      <c r="A2" s="304" t="str">
        <f>"○ 인자위명 : "&amp;일반사항!$E$6&amp;일반사항!$F$6</f>
        <v>○ 인자위명 : 부산지역인적자원개발위원회</v>
      </c>
      <c r="Z2" s="305"/>
      <c r="AB2" s="304"/>
      <c r="AC2" s="304"/>
      <c r="AD2" s="304" t="str">
        <f>"○ 공동훈련센터명 : "&amp;일반사항!$E$7</f>
        <v xml:space="preserve">○ 공동훈련센터명 : </v>
      </c>
      <c r="AR2" s="657" t="s">
        <v>52</v>
      </c>
    </row>
    <row r="3" spans="1:52" s="307" customFormat="1" ht="23.25" customHeight="1" x14ac:dyDescent="0.25">
      <c r="A3" s="809" t="s">
        <v>51</v>
      </c>
      <c r="B3" s="830" t="s">
        <v>301</v>
      </c>
      <c r="C3" s="830" t="s">
        <v>108</v>
      </c>
      <c r="D3" s="814" t="s">
        <v>343</v>
      </c>
      <c r="E3" s="833" t="s">
        <v>50</v>
      </c>
      <c r="F3" s="807" t="s">
        <v>110</v>
      </c>
      <c r="G3" s="842" t="s">
        <v>111</v>
      </c>
      <c r="H3" s="845" t="s">
        <v>104</v>
      </c>
      <c r="I3" s="845" t="s">
        <v>161</v>
      </c>
      <c r="J3" s="846" t="s">
        <v>344</v>
      </c>
      <c r="K3" s="848" t="s">
        <v>109</v>
      </c>
      <c r="L3" s="807" t="s">
        <v>96</v>
      </c>
      <c r="M3" s="807"/>
      <c r="N3" s="807"/>
      <c r="O3" s="807"/>
      <c r="P3" s="807"/>
      <c r="Q3" s="807"/>
      <c r="R3" s="810" t="s">
        <v>103</v>
      </c>
      <c r="S3" s="810"/>
      <c r="T3" s="810"/>
      <c r="U3" s="810"/>
      <c r="V3" s="808" t="s">
        <v>198</v>
      </c>
      <c r="W3" s="808"/>
      <c r="X3" s="808"/>
      <c r="Y3" s="808"/>
      <c r="Z3" s="808"/>
      <c r="AA3" s="800" t="s">
        <v>56</v>
      </c>
      <c r="AB3" s="819" t="s">
        <v>49</v>
      </c>
      <c r="AC3" s="809" t="s">
        <v>48</v>
      </c>
      <c r="AD3" s="809"/>
      <c r="AE3" s="809"/>
      <c r="AF3" s="809"/>
      <c r="AG3" s="809"/>
      <c r="AH3" s="809"/>
      <c r="AI3" s="822" t="s">
        <v>47</v>
      </c>
      <c r="AJ3" s="833" t="s">
        <v>46</v>
      </c>
      <c r="AK3" s="834"/>
      <c r="AL3" s="835"/>
      <c r="AM3" s="809" t="s">
        <v>45</v>
      </c>
      <c r="AN3" s="809"/>
      <c r="AO3" s="809"/>
      <c r="AP3" s="809"/>
      <c r="AQ3" s="809"/>
      <c r="AR3" s="809"/>
    </row>
    <row r="4" spans="1:52" s="307" customFormat="1" ht="23.25" customHeight="1" x14ac:dyDescent="0.25">
      <c r="A4" s="809"/>
      <c r="B4" s="831"/>
      <c r="C4" s="831"/>
      <c r="D4" s="815"/>
      <c r="E4" s="836"/>
      <c r="F4" s="807"/>
      <c r="G4" s="843"/>
      <c r="H4" s="845"/>
      <c r="I4" s="845"/>
      <c r="J4" s="846"/>
      <c r="K4" s="848"/>
      <c r="L4" s="807" t="s">
        <v>320</v>
      </c>
      <c r="M4" s="807" t="s">
        <v>42</v>
      </c>
      <c r="N4" s="807" t="s">
        <v>162</v>
      </c>
      <c r="O4" s="807" t="s">
        <v>98</v>
      </c>
      <c r="P4" s="808" t="s">
        <v>99</v>
      </c>
      <c r="Q4" s="808" t="s">
        <v>73</v>
      </c>
      <c r="R4" s="810" t="s">
        <v>321</v>
      </c>
      <c r="S4" s="810" t="s">
        <v>322</v>
      </c>
      <c r="T4" s="810" t="s">
        <v>323</v>
      </c>
      <c r="U4" s="810" t="s">
        <v>324</v>
      </c>
      <c r="V4" s="808" t="s">
        <v>325</v>
      </c>
      <c r="W4" s="808" t="s">
        <v>326</v>
      </c>
      <c r="X4" s="808" t="s">
        <v>327</v>
      </c>
      <c r="Y4" s="808" t="s">
        <v>328</v>
      </c>
      <c r="Z4" s="808" t="s">
        <v>329</v>
      </c>
      <c r="AA4" s="800"/>
      <c r="AB4" s="819"/>
      <c r="AC4" s="849" t="s">
        <v>44</v>
      </c>
      <c r="AD4" s="850"/>
      <c r="AE4" s="850"/>
      <c r="AF4" s="850"/>
      <c r="AG4" s="850"/>
      <c r="AH4" s="851"/>
      <c r="AI4" s="822"/>
      <c r="AJ4" s="836"/>
      <c r="AK4" s="837"/>
      <c r="AL4" s="838"/>
      <c r="AM4" s="849" t="s">
        <v>43</v>
      </c>
      <c r="AN4" s="850"/>
      <c r="AO4" s="850"/>
      <c r="AP4" s="850"/>
      <c r="AQ4" s="850"/>
      <c r="AR4" s="851"/>
    </row>
    <row r="5" spans="1:52" s="307" customFormat="1" ht="23.25" customHeight="1" x14ac:dyDescent="0.25">
      <c r="A5" s="809"/>
      <c r="B5" s="831"/>
      <c r="C5" s="831"/>
      <c r="D5" s="815"/>
      <c r="E5" s="836"/>
      <c r="F5" s="807"/>
      <c r="G5" s="843"/>
      <c r="H5" s="845"/>
      <c r="I5" s="845"/>
      <c r="J5" s="846"/>
      <c r="K5" s="848"/>
      <c r="L5" s="807"/>
      <c r="M5" s="807"/>
      <c r="N5" s="807"/>
      <c r="O5" s="807"/>
      <c r="P5" s="808"/>
      <c r="Q5" s="808"/>
      <c r="R5" s="810"/>
      <c r="S5" s="810"/>
      <c r="T5" s="810"/>
      <c r="U5" s="810"/>
      <c r="V5" s="808"/>
      <c r="W5" s="808"/>
      <c r="X5" s="808"/>
      <c r="Y5" s="808"/>
      <c r="Z5" s="808"/>
      <c r="AA5" s="800"/>
      <c r="AB5" s="819"/>
      <c r="AC5" s="823" t="s">
        <v>223</v>
      </c>
      <c r="AD5" s="824"/>
      <c r="AE5" s="825" t="s">
        <v>41</v>
      </c>
      <c r="AF5" s="826"/>
      <c r="AG5" s="827"/>
      <c r="AH5" s="308" t="s">
        <v>40</v>
      </c>
      <c r="AI5" s="822"/>
      <c r="AJ5" s="839"/>
      <c r="AK5" s="840"/>
      <c r="AL5" s="841"/>
      <c r="AM5" s="823" t="s">
        <v>223</v>
      </c>
      <c r="AN5" s="824"/>
      <c r="AO5" s="825" t="s">
        <v>41</v>
      </c>
      <c r="AP5" s="826"/>
      <c r="AQ5" s="827"/>
      <c r="AR5" s="308" t="s">
        <v>40</v>
      </c>
    </row>
    <row r="6" spans="1:52" s="307" customFormat="1" ht="30.75" customHeight="1" x14ac:dyDescent="0.25">
      <c r="A6" s="809"/>
      <c r="B6" s="831"/>
      <c r="C6" s="831"/>
      <c r="D6" s="815"/>
      <c r="E6" s="836"/>
      <c r="F6" s="807"/>
      <c r="G6" s="843"/>
      <c r="H6" s="845"/>
      <c r="I6" s="845"/>
      <c r="J6" s="846"/>
      <c r="K6" s="848"/>
      <c r="L6" s="807"/>
      <c r="M6" s="807"/>
      <c r="N6" s="807"/>
      <c r="O6" s="807"/>
      <c r="P6" s="808"/>
      <c r="Q6" s="808"/>
      <c r="R6" s="810"/>
      <c r="S6" s="810"/>
      <c r="T6" s="810"/>
      <c r="U6" s="810"/>
      <c r="V6" s="808"/>
      <c r="W6" s="808"/>
      <c r="X6" s="808"/>
      <c r="Y6" s="808"/>
      <c r="Z6" s="808"/>
      <c r="AA6" s="800"/>
      <c r="AB6" s="819"/>
      <c r="AC6" s="309" t="s">
        <v>80</v>
      </c>
      <c r="AD6" s="828" t="s">
        <v>208</v>
      </c>
      <c r="AE6" s="310" t="s">
        <v>318</v>
      </c>
      <c r="AF6" s="311" t="s">
        <v>53</v>
      </c>
      <c r="AG6" s="311" t="s">
        <v>224</v>
      </c>
      <c r="AH6" s="809" t="s">
        <v>39</v>
      </c>
      <c r="AI6" s="822"/>
      <c r="AJ6" s="820" t="s">
        <v>318</v>
      </c>
      <c r="AK6" s="820" t="s">
        <v>53</v>
      </c>
      <c r="AL6" s="820" t="s">
        <v>224</v>
      </c>
      <c r="AM6" s="309" t="s">
        <v>80</v>
      </c>
      <c r="AN6" s="828" t="s">
        <v>208</v>
      </c>
      <c r="AO6" s="310" t="s">
        <v>318</v>
      </c>
      <c r="AP6" s="311" t="s">
        <v>53</v>
      </c>
      <c r="AQ6" s="311" t="s">
        <v>224</v>
      </c>
      <c r="AR6" s="809" t="s">
        <v>39</v>
      </c>
    </row>
    <row r="7" spans="1:52" s="307" customFormat="1" ht="16.5" customHeight="1" x14ac:dyDescent="0.25">
      <c r="A7" s="809"/>
      <c r="B7" s="832"/>
      <c r="C7" s="832"/>
      <c r="D7" s="816"/>
      <c r="E7" s="847"/>
      <c r="F7" s="807"/>
      <c r="G7" s="844"/>
      <c r="H7" s="845"/>
      <c r="I7" s="845"/>
      <c r="J7" s="846"/>
      <c r="K7" s="848"/>
      <c r="L7" s="807"/>
      <c r="M7" s="807"/>
      <c r="N7" s="807"/>
      <c r="O7" s="807"/>
      <c r="P7" s="808"/>
      <c r="Q7" s="808"/>
      <c r="R7" s="810"/>
      <c r="S7" s="810"/>
      <c r="T7" s="810"/>
      <c r="U7" s="810"/>
      <c r="V7" s="808"/>
      <c r="W7" s="808"/>
      <c r="X7" s="808"/>
      <c r="Y7" s="808"/>
      <c r="Z7" s="808"/>
      <c r="AA7" s="800"/>
      <c r="AB7" s="819"/>
      <c r="AC7" s="312" t="s">
        <v>319</v>
      </c>
      <c r="AD7" s="829"/>
      <c r="AE7" s="313" t="s">
        <v>315</v>
      </c>
      <c r="AF7" s="314" t="s">
        <v>316</v>
      </c>
      <c r="AG7" s="314" t="s">
        <v>317</v>
      </c>
      <c r="AH7" s="809"/>
      <c r="AI7" s="822"/>
      <c r="AJ7" s="821"/>
      <c r="AK7" s="821"/>
      <c r="AL7" s="821"/>
      <c r="AM7" s="312" t="s">
        <v>319</v>
      </c>
      <c r="AN7" s="829"/>
      <c r="AO7" s="313" t="s">
        <v>315</v>
      </c>
      <c r="AP7" s="314" t="s">
        <v>316</v>
      </c>
      <c r="AQ7" s="314" t="s">
        <v>317</v>
      </c>
      <c r="AR7" s="809"/>
    </row>
    <row r="8" spans="1:52" s="142" customFormat="1" ht="22.5" customHeight="1" x14ac:dyDescent="0.25">
      <c r="A8" s="801" t="s">
        <v>38</v>
      </c>
      <c r="B8" s="802"/>
      <c r="C8" s="802"/>
      <c r="D8" s="802"/>
      <c r="E8" s="802"/>
      <c r="F8" s="802"/>
      <c r="G8" s="803"/>
      <c r="H8" s="610"/>
      <c r="I8" s="610"/>
      <c r="J8" s="611"/>
      <c r="K8" s="611"/>
      <c r="L8" s="612">
        <f t="shared" ref="L8:AC8" si="0">SUM(L9,L61)</f>
        <v>0</v>
      </c>
      <c r="M8" s="612">
        <f t="shared" si="0"/>
        <v>0</v>
      </c>
      <c r="N8" s="612">
        <f t="shared" si="0"/>
        <v>0</v>
      </c>
      <c r="O8" s="612">
        <f t="shared" si="0"/>
        <v>0</v>
      </c>
      <c r="P8" s="612">
        <f t="shared" si="0"/>
        <v>0</v>
      </c>
      <c r="Q8" s="612">
        <f t="shared" si="0"/>
        <v>0</v>
      </c>
      <c r="R8" s="612">
        <f t="shared" si="0"/>
        <v>0</v>
      </c>
      <c r="S8" s="612">
        <f t="shared" si="0"/>
        <v>0</v>
      </c>
      <c r="T8" s="612">
        <f t="shared" si="0"/>
        <v>0</v>
      </c>
      <c r="U8" s="612">
        <f t="shared" si="0"/>
        <v>0</v>
      </c>
      <c r="V8" s="612">
        <f t="shared" si="0"/>
        <v>0</v>
      </c>
      <c r="W8" s="612">
        <f t="shared" si="0"/>
        <v>0</v>
      </c>
      <c r="X8" s="612">
        <f t="shared" si="0"/>
        <v>0</v>
      </c>
      <c r="Y8" s="612">
        <f t="shared" si="0"/>
        <v>0</v>
      </c>
      <c r="Z8" s="612">
        <f t="shared" si="0"/>
        <v>0</v>
      </c>
      <c r="AA8" s="612">
        <f t="shared" si="0"/>
        <v>0</v>
      </c>
      <c r="AB8" s="612">
        <f t="shared" si="0"/>
        <v>0</v>
      </c>
      <c r="AC8" s="316">
        <f t="shared" si="0"/>
        <v>0</v>
      </c>
      <c r="AD8" s="317"/>
      <c r="AE8" s="318">
        <f t="shared" ref="AE8:AM8" si="1">SUM(AE9,AE61)</f>
        <v>0</v>
      </c>
      <c r="AF8" s="315">
        <f t="shared" si="1"/>
        <v>0</v>
      </c>
      <c r="AG8" s="315">
        <f t="shared" si="1"/>
        <v>0</v>
      </c>
      <c r="AH8" s="315">
        <f t="shared" si="1"/>
        <v>0</v>
      </c>
      <c r="AI8" s="315">
        <f t="shared" si="1"/>
        <v>0</v>
      </c>
      <c r="AJ8" s="315">
        <f t="shared" si="1"/>
        <v>0</v>
      </c>
      <c r="AK8" s="315">
        <f t="shared" si="1"/>
        <v>0</v>
      </c>
      <c r="AL8" s="315">
        <f t="shared" si="1"/>
        <v>0</v>
      </c>
      <c r="AM8" s="316">
        <f t="shared" si="1"/>
        <v>0</v>
      </c>
      <c r="AN8" s="317"/>
      <c r="AO8" s="318">
        <f>SUM(AO9,AO61)</f>
        <v>0</v>
      </c>
      <c r="AP8" s="315">
        <f>SUM(AP9,AP61)</f>
        <v>0</v>
      </c>
      <c r="AQ8" s="315">
        <f>SUM(AQ9,AQ61)</f>
        <v>0</v>
      </c>
      <c r="AR8" s="319">
        <f>SUM(AR9,AR61)</f>
        <v>0</v>
      </c>
    </row>
    <row r="9" spans="1:52" s="142" customFormat="1" ht="22.5" customHeight="1" x14ac:dyDescent="0.25">
      <c r="A9" s="817" t="s">
        <v>97</v>
      </c>
      <c r="B9" s="804" t="s">
        <v>37</v>
      </c>
      <c r="C9" s="805"/>
      <c r="D9" s="805"/>
      <c r="E9" s="805"/>
      <c r="F9" s="805"/>
      <c r="G9" s="806"/>
      <c r="H9" s="320"/>
      <c r="I9" s="321"/>
      <c r="J9" s="321"/>
      <c r="K9" s="321"/>
      <c r="L9" s="322">
        <f t="shared" ref="L9:AC9" si="2">SUBTOTAL(109,L10:L60)</f>
        <v>0</v>
      </c>
      <c r="M9" s="322">
        <f t="shared" si="2"/>
        <v>0</v>
      </c>
      <c r="N9" s="322">
        <f t="shared" si="2"/>
        <v>0</v>
      </c>
      <c r="O9" s="322">
        <f t="shared" si="2"/>
        <v>0</v>
      </c>
      <c r="P9" s="322">
        <f t="shared" si="2"/>
        <v>0</v>
      </c>
      <c r="Q9" s="322">
        <f t="shared" si="2"/>
        <v>0</v>
      </c>
      <c r="R9" s="322">
        <f t="shared" si="2"/>
        <v>0</v>
      </c>
      <c r="S9" s="322">
        <f t="shared" si="2"/>
        <v>0</v>
      </c>
      <c r="T9" s="322">
        <f t="shared" si="2"/>
        <v>0</v>
      </c>
      <c r="U9" s="322">
        <f t="shared" si="2"/>
        <v>0</v>
      </c>
      <c r="V9" s="322">
        <f t="shared" si="2"/>
        <v>0</v>
      </c>
      <c r="W9" s="322">
        <f t="shared" si="2"/>
        <v>0</v>
      </c>
      <c r="X9" s="322">
        <f t="shared" si="2"/>
        <v>0</v>
      </c>
      <c r="Y9" s="322">
        <f t="shared" si="2"/>
        <v>0</v>
      </c>
      <c r="Z9" s="322">
        <f t="shared" si="2"/>
        <v>0</v>
      </c>
      <c r="AA9" s="322">
        <f t="shared" si="2"/>
        <v>0</v>
      </c>
      <c r="AB9" s="322">
        <f t="shared" si="2"/>
        <v>0</v>
      </c>
      <c r="AC9" s="323">
        <f t="shared" si="2"/>
        <v>0</v>
      </c>
      <c r="AD9" s="324"/>
      <c r="AE9" s="325">
        <f t="shared" ref="AE9:AM9" si="3">SUBTOTAL(109,AE10:AE60)</f>
        <v>0</v>
      </c>
      <c r="AF9" s="322">
        <f t="shared" si="3"/>
        <v>0</v>
      </c>
      <c r="AG9" s="322">
        <f t="shared" si="3"/>
        <v>0</v>
      </c>
      <c r="AH9" s="322">
        <f t="shared" si="3"/>
        <v>0</v>
      </c>
      <c r="AI9" s="322">
        <f t="shared" si="3"/>
        <v>0</v>
      </c>
      <c r="AJ9" s="322">
        <f t="shared" si="3"/>
        <v>0</v>
      </c>
      <c r="AK9" s="322">
        <f t="shared" si="3"/>
        <v>0</v>
      </c>
      <c r="AL9" s="322">
        <f t="shared" si="3"/>
        <v>0</v>
      </c>
      <c r="AM9" s="323">
        <f t="shared" si="3"/>
        <v>0</v>
      </c>
      <c r="AN9" s="324"/>
      <c r="AO9" s="325">
        <f>SUBTOTAL(109,AO10:AO60)</f>
        <v>0</v>
      </c>
      <c r="AP9" s="322">
        <f>SUBTOTAL(109,AP10:AP60)</f>
        <v>0</v>
      </c>
      <c r="AQ9" s="322">
        <f>SUBTOTAL(109,AQ10:AQ60)</f>
        <v>0</v>
      </c>
      <c r="AR9" s="326">
        <f>SUBTOTAL(109,AR10:AR60)</f>
        <v>0</v>
      </c>
      <c r="AT9" s="454" t="s">
        <v>360</v>
      </c>
      <c r="AU9" s="454" t="s">
        <v>338</v>
      </c>
      <c r="AV9" s="454" t="s">
        <v>339</v>
      </c>
      <c r="AW9" s="455" t="s">
        <v>340</v>
      </c>
      <c r="AX9" s="455" t="s">
        <v>362</v>
      </c>
      <c r="AY9" s="455" t="s">
        <v>363</v>
      </c>
    </row>
    <row r="10" spans="1:52" s="142" customFormat="1" ht="36.6" customHeight="1" x14ac:dyDescent="0.25">
      <c r="A10" s="812"/>
      <c r="B10" s="327">
        <v>1</v>
      </c>
      <c r="C10" s="433" t="s">
        <v>235</v>
      </c>
      <c r="D10" s="639"/>
      <c r="E10" s="638">
        <f>D10</f>
        <v>0</v>
      </c>
      <c r="F10" s="329" t="s">
        <v>735</v>
      </c>
      <c r="G10" s="330">
        <f>IFERROR(VLOOKUP($F10,'NCS 기준단가'!$A$5:$F$265,6,0),)</f>
        <v>8147</v>
      </c>
      <c r="H10" s="331" t="s">
        <v>234</v>
      </c>
      <c r="I10" s="332" t="s">
        <v>225</v>
      </c>
      <c r="J10" s="331"/>
      <c r="K10" s="608">
        <f t="shared" ref="K10:K59" si="4">J10</f>
        <v>0</v>
      </c>
      <c r="L10" s="333"/>
      <c r="M10" s="333"/>
      <c r="N10" s="333"/>
      <c r="O10" s="333"/>
      <c r="P10" s="452">
        <f>N10*O10</f>
        <v>0</v>
      </c>
      <c r="Q10" s="452">
        <f>P10*M10/8</f>
        <v>0</v>
      </c>
      <c r="R10" s="431">
        <f>IF($C10="불승인",-L10,0)</f>
        <v>0</v>
      </c>
      <c r="S10" s="431">
        <f t="shared" ref="S10:U10" si="5">IF($C10="불승인",-M10,0)</f>
        <v>0</v>
      </c>
      <c r="T10" s="431">
        <f t="shared" si="5"/>
        <v>0</v>
      </c>
      <c r="U10" s="431">
        <f t="shared" si="5"/>
        <v>0</v>
      </c>
      <c r="V10" s="452">
        <f>L10+R10</f>
        <v>0</v>
      </c>
      <c r="W10" s="452">
        <f t="shared" ref="W10:W49" si="6">M10+S10</f>
        <v>0</v>
      </c>
      <c r="X10" s="452">
        <f t="shared" ref="X10:X49" si="7">N10+T10</f>
        <v>0</v>
      </c>
      <c r="Y10" s="452">
        <f t="shared" ref="Y10:Y49" si="8">O10+U10</f>
        <v>0</v>
      </c>
      <c r="Z10" s="452">
        <f t="shared" ref="Z10:Z49" si="9">AA10*AB10/8</f>
        <v>0</v>
      </c>
      <c r="AA10" s="334">
        <f t="shared" ref="AA10:AA49" si="10">X10*Y10</f>
        <v>0</v>
      </c>
      <c r="AB10" s="334">
        <f t="shared" ref="AB10:AB49" si="11">W10</f>
        <v>0</v>
      </c>
      <c r="AC10" s="335">
        <f>AE10+AF10+AG10</f>
        <v>0</v>
      </c>
      <c r="AD10" s="336">
        <f t="shared" ref="AD10:AD49" si="12">IFERROR(AE10/(P10*M10),)</f>
        <v>0</v>
      </c>
      <c r="AE10" s="337">
        <f>INDEX('1'!$A$2:$O$2593,MATCH($B10&amp;$AE$6,'1'!$A$2:$A$2593,0),10)</f>
        <v>0</v>
      </c>
      <c r="AF10" s="337">
        <f>INDEX('1'!$A$2:$O$2593,MATCH($B10&amp;$AF$6,'1'!$A$2:$A$2593,0),10)+INDEX('1'!$A$2:$O$2593,MATCH($B10&amp;"식비",'1'!$A$2:$A$2593,0),10)</f>
        <v>0</v>
      </c>
      <c r="AG10" s="337">
        <f>INDEX('1'!$A$2:$O$2593,MATCH($B10&amp;$AG$6,'1'!$A$2:$A$2593,0),10)</f>
        <v>0</v>
      </c>
      <c r="AH10" s="334"/>
      <c r="AI10" s="334">
        <f t="shared" ref="AI10" si="13">SUM(AJ10:AL10)</f>
        <v>0</v>
      </c>
      <c r="AJ10" s="334">
        <f>AO10-AE10</f>
        <v>0</v>
      </c>
      <c r="AK10" s="334">
        <f t="shared" ref="AK10:AL10" si="14">AP10-AF10</f>
        <v>0</v>
      </c>
      <c r="AL10" s="334">
        <f t="shared" si="14"/>
        <v>0</v>
      </c>
      <c r="AM10" s="335">
        <f t="shared" ref="AM10" si="15">AO10+AP10+AQ10</f>
        <v>0</v>
      </c>
      <c r="AN10" s="336">
        <f>INT(IFERROR(AO10/(AA10*AB10),))</f>
        <v>0</v>
      </c>
      <c r="AO10" s="337">
        <f>INDEX('1'!$A$2:$O$2593,MATCH($B10&amp;$AO$6,'1'!$A$2:$A$2593,0),14)</f>
        <v>0</v>
      </c>
      <c r="AP10" s="337">
        <f>INDEX('1'!$A$2:$O$2593,MATCH($B10&amp;$AP$6,'1'!$A$2:$A$2593,0),14)+INDEX('1'!$A$2:$O$2593,MATCH($B10&amp;"식비",'1'!$A$2:$A$2593,0),14)</f>
        <v>0</v>
      </c>
      <c r="AQ10" s="337">
        <f>INDEX('1'!$A$2:$O$2593,MATCH($B10&amp;$AQ$6,'1'!$A$2:$A$2593,0),14)</f>
        <v>0</v>
      </c>
      <c r="AR10" s="338"/>
      <c r="AU10" s="339">
        <f>IFERROR(AD10/G10,)</f>
        <v>0</v>
      </c>
      <c r="AV10" s="340">
        <f>IFERROR(AN10/G10,)</f>
        <v>0</v>
      </c>
      <c r="AW10" s="341">
        <f>(G10*AA10*AB10)*IF(K10&gt;=5,2,1.5)</f>
        <v>0</v>
      </c>
      <c r="AX10" s="342">
        <f t="shared" ref="AX10:AX36" si="16">MIN(0,AW10-AE10)</f>
        <v>0</v>
      </c>
      <c r="AY10" s="341">
        <f>AO10</f>
        <v>0</v>
      </c>
      <c r="AZ10" s="142" t="str">
        <f>IF(AW10&gt;=AY10,"O.K",AW10-AY10)</f>
        <v>O.K</v>
      </c>
    </row>
    <row r="11" spans="1:52" s="142" customFormat="1" ht="36.6" customHeight="1" x14ac:dyDescent="0.25">
      <c r="A11" s="812"/>
      <c r="B11" s="327">
        <v>2</v>
      </c>
      <c r="C11" s="433" t="s">
        <v>235</v>
      </c>
      <c r="D11" s="639"/>
      <c r="E11" s="638">
        <f t="shared" ref="E11:E71" si="17">D11</f>
        <v>0</v>
      </c>
      <c r="F11" s="329" t="s">
        <v>735</v>
      </c>
      <c r="G11" s="330">
        <f>IFERROR(VLOOKUP($F11,'NCS 기준단가'!$A$5:$F$265,6,0),)</f>
        <v>8147</v>
      </c>
      <c r="H11" s="331" t="s">
        <v>227</v>
      </c>
      <c r="I11" s="332" t="s">
        <v>225</v>
      </c>
      <c r="J11" s="331"/>
      <c r="K11" s="608">
        <f t="shared" si="4"/>
        <v>0</v>
      </c>
      <c r="L11" s="333"/>
      <c r="M11" s="333"/>
      <c r="N11" s="333"/>
      <c r="O11" s="333"/>
      <c r="P11" s="452">
        <f t="shared" ref="P11:P49" si="18">N11*O11</f>
        <v>0</v>
      </c>
      <c r="Q11" s="452">
        <f t="shared" ref="Q11:Q49" si="19">P11*M11/8</f>
        <v>0</v>
      </c>
      <c r="R11" s="431">
        <f t="shared" ref="R11:R30" si="20">IF($C11="불승인",-L11,0)</f>
        <v>0</v>
      </c>
      <c r="S11" s="431">
        <f t="shared" ref="S11:S30" si="21">IF($C11="불승인",-M11,0)</f>
        <v>0</v>
      </c>
      <c r="T11" s="431">
        <f t="shared" ref="T11:T30" si="22">IF($C11="불승인",-N11,0)</f>
        <v>0</v>
      </c>
      <c r="U11" s="431">
        <f t="shared" ref="U11:U30" si="23">IF($C11="불승인",-O11,0)</f>
        <v>0</v>
      </c>
      <c r="V11" s="452">
        <f t="shared" ref="V11:V49" si="24">L11+R11</f>
        <v>0</v>
      </c>
      <c r="W11" s="452">
        <f t="shared" si="6"/>
        <v>0</v>
      </c>
      <c r="X11" s="452">
        <f t="shared" si="7"/>
        <v>0</v>
      </c>
      <c r="Y11" s="452">
        <f t="shared" si="8"/>
        <v>0</v>
      </c>
      <c r="Z11" s="452">
        <f t="shared" si="9"/>
        <v>0</v>
      </c>
      <c r="AA11" s="334">
        <f t="shared" si="10"/>
        <v>0</v>
      </c>
      <c r="AB11" s="334">
        <f t="shared" si="11"/>
        <v>0</v>
      </c>
      <c r="AC11" s="335">
        <f t="shared" ref="AC11:AC59" si="25">AE11+AF11+AG11</f>
        <v>0</v>
      </c>
      <c r="AD11" s="336">
        <f t="shared" si="12"/>
        <v>0</v>
      </c>
      <c r="AE11" s="337">
        <f>INDEX('1'!$A$2:$O$2593,MATCH($B11&amp;$AE$6,'1'!$A$2:$A$2593,0),10)</f>
        <v>0</v>
      </c>
      <c r="AF11" s="337">
        <f>INDEX('1'!$A$2:$O$2593,MATCH($B11&amp;$AF$6,'1'!$A$2:$A$2593,0),10)+INDEX('1'!$A$2:$O$2593,MATCH($B11&amp;"식비",'1'!$A$2:$A$2593,0),10)</f>
        <v>0</v>
      </c>
      <c r="AG11" s="337">
        <f>INDEX('1'!$A$2:$O$2593,MATCH($B11&amp;$AG$6,'1'!$A$2:$A$2593,0),10)</f>
        <v>0</v>
      </c>
      <c r="AH11" s="334"/>
      <c r="AI11" s="334">
        <f t="shared" ref="AI11:AI59" si="26">SUM(AJ11:AL11)</f>
        <v>0</v>
      </c>
      <c r="AJ11" s="334">
        <f t="shared" ref="AJ11:AJ59" si="27">AO11-AE11</f>
        <v>0</v>
      </c>
      <c r="AK11" s="334">
        <f t="shared" ref="AK11:AK59" si="28">AP11-AF11</f>
        <v>0</v>
      </c>
      <c r="AL11" s="334">
        <f t="shared" ref="AL11:AL59" si="29">AQ11-AG11</f>
        <v>0</v>
      </c>
      <c r="AM11" s="335">
        <f t="shared" ref="AM11:AM59" si="30">AO11+AP11+AQ11</f>
        <v>0</v>
      </c>
      <c r="AN11" s="336">
        <f t="shared" ref="AN11:AN59" si="31">INT(IFERROR(AO11/(AA11*AB11),))</f>
        <v>0</v>
      </c>
      <c r="AO11" s="337">
        <f>INDEX('1'!$A$2:$O$2593,MATCH($B11&amp;$AO$6,'1'!$A$2:$A$2593,0),14)</f>
        <v>0</v>
      </c>
      <c r="AP11" s="337">
        <f>INDEX('1'!$A$2:$O$2593,MATCH($B11&amp;$AP$6,'1'!$A$2:$A$2593,0),14)+INDEX('1'!$A$2:$O$2593,MATCH($B11&amp;"식비",'1'!$A$2:$A$2593,0),14)</f>
        <v>0</v>
      </c>
      <c r="AQ11" s="337">
        <f>INDEX('1'!$A$2:$O$2593,MATCH($B11&amp;$AQ$6,'1'!$A$2:$A$2593,0),14)</f>
        <v>0</v>
      </c>
      <c r="AR11" s="338"/>
      <c r="AU11" s="339">
        <f t="shared" ref="AU11:AU59" si="32">IFERROR(AD11/G11,)</f>
        <v>0</v>
      </c>
      <c r="AV11" s="340">
        <f t="shared" ref="AV11:AV59" si="33">IFERROR(AN11/G11,)</f>
        <v>0</v>
      </c>
      <c r="AW11" s="341">
        <f>(G11*AA11*AB11)*IF(K11&gt;=5,2,1.5)</f>
        <v>0</v>
      </c>
      <c r="AX11" s="342">
        <f t="shared" si="16"/>
        <v>0</v>
      </c>
      <c r="AY11" s="341">
        <f t="shared" ref="AY11:AY36" si="34">AO11</f>
        <v>0</v>
      </c>
      <c r="AZ11" s="142" t="str">
        <f t="shared" ref="AZ11:AZ36" si="35">IF(AW11&gt;=AY11,"O.K",AW11-AY11)</f>
        <v>O.K</v>
      </c>
    </row>
    <row r="12" spans="1:52" s="142" customFormat="1" ht="36.6" customHeight="1" x14ac:dyDescent="0.25">
      <c r="A12" s="812"/>
      <c r="B12" s="327">
        <v>3</v>
      </c>
      <c r="C12" s="433" t="s">
        <v>235</v>
      </c>
      <c r="D12" s="640"/>
      <c r="E12" s="638">
        <f t="shared" si="17"/>
        <v>0</v>
      </c>
      <c r="F12" s="329" t="s">
        <v>735</v>
      </c>
      <c r="G12" s="330">
        <f>IFERROR(VLOOKUP($F12,'NCS 기준단가'!$A$5:$F$265,6,0),)</f>
        <v>8147</v>
      </c>
      <c r="H12" s="344" t="s">
        <v>227</v>
      </c>
      <c r="I12" s="332" t="s">
        <v>225</v>
      </c>
      <c r="J12" s="344"/>
      <c r="K12" s="608">
        <f t="shared" si="4"/>
        <v>0</v>
      </c>
      <c r="L12" s="345"/>
      <c r="M12" s="345"/>
      <c r="N12" s="345"/>
      <c r="O12" s="345"/>
      <c r="P12" s="452">
        <f t="shared" si="18"/>
        <v>0</v>
      </c>
      <c r="Q12" s="452">
        <f t="shared" si="19"/>
        <v>0</v>
      </c>
      <c r="R12" s="431">
        <f t="shared" si="20"/>
        <v>0</v>
      </c>
      <c r="S12" s="431">
        <f t="shared" si="21"/>
        <v>0</v>
      </c>
      <c r="T12" s="431">
        <f t="shared" si="22"/>
        <v>0</v>
      </c>
      <c r="U12" s="431">
        <f t="shared" si="23"/>
        <v>0</v>
      </c>
      <c r="V12" s="452">
        <f t="shared" si="24"/>
        <v>0</v>
      </c>
      <c r="W12" s="452">
        <f t="shared" si="6"/>
        <v>0</v>
      </c>
      <c r="X12" s="452">
        <f t="shared" si="7"/>
        <v>0</v>
      </c>
      <c r="Y12" s="452">
        <f t="shared" si="8"/>
        <v>0</v>
      </c>
      <c r="Z12" s="452">
        <f t="shared" si="9"/>
        <v>0</v>
      </c>
      <c r="AA12" s="334">
        <f t="shared" si="10"/>
        <v>0</v>
      </c>
      <c r="AB12" s="334">
        <f t="shared" si="11"/>
        <v>0</v>
      </c>
      <c r="AC12" s="335">
        <f t="shared" si="25"/>
        <v>0</v>
      </c>
      <c r="AD12" s="336">
        <f t="shared" si="12"/>
        <v>0</v>
      </c>
      <c r="AE12" s="337">
        <f>INDEX('1'!$A$2:$O$2593,MATCH($B12&amp;$AE$6,'1'!$A$2:$A$2593,0),10)</f>
        <v>0</v>
      </c>
      <c r="AF12" s="337">
        <f>INDEX('1'!$A$2:$O$2593,MATCH($B12&amp;$AF$6,'1'!$A$2:$A$2593,0),10)+INDEX('1'!$A$2:$O$2593,MATCH($B12&amp;"식비",'1'!$A$2:$A$2593,0),10)</f>
        <v>0</v>
      </c>
      <c r="AG12" s="337">
        <f>INDEX('1'!$A$2:$O$2593,MATCH($B12&amp;$AG$6,'1'!$A$2:$A$2593,0),10)</f>
        <v>0</v>
      </c>
      <c r="AH12" s="334"/>
      <c r="AI12" s="334">
        <f t="shared" si="26"/>
        <v>0</v>
      </c>
      <c r="AJ12" s="334">
        <f t="shared" si="27"/>
        <v>0</v>
      </c>
      <c r="AK12" s="334">
        <f t="shared" si="28"/>
        <v>0</v>
      </c>
      <c r="AL12" s="334">
        <f t="shared" si="29"/>
        <v>0</v>
      </c>
      <c r="AM12" s="335">
        <f t="shared" si="30"/>
        <v>0</v>
      </c>
      <c r="AN12" s="336">
        <f t="shared" si="31"/>
        <v>0</v>
      </c>
      <c r="AO12" s="337">
        <f>INDEX('1'!$A$2:$O$2593,MATCH($B12&amp;$AO$6,'1'!$A$2:$A$2593,0),14)</f>
        <v>0</v>
      </c>
      <c r="AP12" s="337">
        <f>INDEX('1'!$A$2:$O$2593,MATCH($B12&amp;$AP$6,'1'!$A$2:$A$2593,0),14)+INDEX('1'!$A$2:$O$2593,MATCH($B12&amp;"식비",'1'!$A$2:$A$2593,0),14)</f>
        <v>0</v>
      </c>
      <c r="AQ12" s="337">
        <f>INDEX('1'!$A$2:$O$2593,MATCH($B12&amp;$AQ$6,'1'!$A$2:$A$2593,0),14)</f>
        <v>0</v>
      </c>
      <c r="AR12" s="338"/>
      <c r="AU12" s="339">
        <f t="shared" si="32"/>
        <v>0</v>
      </c>
      <c r="AV12" s="340">
        <f t="shared" si="33"/>
        <v>0</v>
      </c>
      <c r="AW12" s="341">
        <f t="shared" ref="AW12:AW36" si="36">(G12*AA12*AB12)*IF(K12&gt;=5,2,1.5)</f>
        <v>0</v>
      </c>
      <c r="AX12" s="342">
        <f t="shared" si="16"/>
        <v>0</v>
      </c>
      <c r="AY12" s="341">
        <f t="shared" si="34"/>
        <v>0</v>
      </c>
      <c r="AZ12" s="142" t="str">
        <f t="shared" si="35"/>
        <v>O.K</v>
      </c>
    </row>
    <row r="13" spans="1:52" s="142" customFormat="1" ht="36.6" customHeight="1" x14ac:dyDescent="0.25">
      <c r="A13" s="812"/>
      <c r="B13" s="327">
        <v>4</v>
      </c>
      <c r="C13" s="433" t="s">
        <v>235</v>
      </c>
      <c r="D13" s="637"/>
      <c r="E13" s="638">
        <f t="shared" si="17"/>
        <v>0</v>
      </c>
      <c r="F13" s="329"/>
      <c r="G13" s="330">
        <f>IFERROR(VLOOKUP($F13,'NCS 기준단가'!$A$5:$F$265,6,0),)</f>
        <v>0</v>
      </c>
      <c r="H13" s="331"/>
      <c r="I13" s="329"/>
      <c r="J13" s="331"/>
      <c r="K13" s="608">
        <f t="shared" si="4"/>
        <v>0</v>
      </c>
      <c r="L13" s="347"/>
      <c r="M13" s="347"/>
      <c r="N13" s="347"/>
      <c r="O13" s="347"/>
      <c r="P13" s="452">
        <f t="shared" si="18"/>
        <v>0</v>
      </c>
      <c r="Q13" s="452">
        <f t="shared" si="19"/>
        <v>0</v>
      </c>
      <c r="R13" s="431">
        <f t="shared" si="20"/>
        <v>0</v>
      </c>
      <c r="S13" s="431">
        <f t="shared" si="21"/>
        <v>0</v>
      </c>
      <c r="T13" s="431">
        <f t="shared" si="22"/>
        <v>0</v>
      </c>
      <c r="U13" s="431">
        <f t="shared" si="23"/>
        <v>0</v>
      </c>
      <c r="V13" s="452">
        <f t="shared" si="24"/>
        <v>0</v>
      </c>
      <c r="W13" s="452">
        <f t="shared" si="6"/>
        <v>0</v>
      </c>
      <c r="X13" s="452">
        <f t="shared" si="7"/>
        <v>0</v>
      </c>
      <c r="Y13" s="452">
        <f t="shared" si="8"/>
        <v>0</v>
      </c>
      <c r="Z13" s="452">
        <f t="shared" si="9"/>
        <v>0</v>
      </c>
      <c r="AA13" s="334">
        <f t="shared" si="10"/>
        <v>0</v>
      </c>
      <c r="AB13" s="334">
        <f t="shared" si="11"/>
        <v>0</v>
      </c>
      <c r="AC13" s="335">
        <f t="shared" si="25"/>
        <v>0</v>
      </c>
      <c r="AD13" s="336">
        <f t="shared" si="12"/>
        <v>0</v>
      </c>
      <c r="AE13" s="337">
        <f>INDEX('1'!$A$2:$O$2593,MATCH($B13&amp;$AE$6,'1'!$A$2:$A$2593,0),10)</f>
        <v>0</v>
      </c>
      <c r="AF13" s="337">
        <f>INDEX('1'!$A$2:$O$2593,MATCH($B13&amp;$AF$6,'1'!$A$2:$A$2593,0),10)+INDEX('1'!$A$2:$O$2593,MATCH($B13&amp;"식비",'1'!$A$2:$A$2593,0),10)</f>
        <v>0</v>
      </c>
      <c r="AG13" s="337">
        <f>INDEX('1'!$A$2:$O$2593,MATCH($B13&amp;$AG$6,'1'!$A$2:$A$2593,0),10)</f>
        <v>0</v>
      </c>
      <c r="AH13" s="334"/>
      <c r="AI13" s="334">
        <f t="shared" si="26"/>
        <v>0</v>
      </c>
      <c r="AJ13" s="334">
        <f t="shared" si="27"/>
        <v>0</v>
      </c>
      <c r="AK13" s="334">
        <f t="shared" si="28"/>
        <v>0</v>
      </c>
      <c r="AL13" s="334">
        <f t="shared" si="29"/>
        <v>0</v>
      </c>
      <c r="AM13" s="335">
        <f t="shared" si="30"/>
        <v>0</v>
      </c>
      <c r="AN13" s="336">
        <f t="shared" si="31"/>
        <v>0</v>
      </c>
      <c r="AO13" s="337">
        <f>INDEX('1'!$A$2:$O$2593,MATCH($B13&amp;$AO$6,'1'!$A$2:$A$2593,0),14)</f>
        <v>0</v>
      </c>
      <c r="AP13" s="337">
        <f>INDEX('1'!$A$2:$O$2593,MATCH($B13&amp;$AP$6,'1'!$A$2:$A$2593,0),14)+INDEX('1'!$A$2:$O$2593,MATCH($B13&amp;"식비",'1'!$A$2:$A$2593,0),14)</f>
        <v>0</v>
      </c>
      <c r="AQ13" s="337">
        <f>INDEX('1'!$A$2:$O$2593,MATCH($B13&amp;$AQ$6,'1'!$A$2:$A$2593,0),14)</f>
        <v>0</v>
      </c>
      <c r="AR13" s="338"/>
      <c r="AU13" s="339">
        <f t="shared" si="32"/>
        <v>0</v>
      </c>
      <c r="AV13" s="340">
        <f t="shared" si="33"/>
        <v>0</v>
      </c>
      <c r="AW13" s="341">
        <f t="shared" si="36"/>
        <v>0</v>
      </c>
      <c r="AX13" s="342">
        <f t="shared" si="16"/>
        <v>0</v>
      </c>
      <c r="AY13" s="341">
        <f t="shared" si="34"/>
        <v>0</v>
      </c>
      <c r="AZ13" s="142" t="str">
        <f t="shared" si="35"/>
        <v>O.K</v>
      </c>
    </row>
    <row r="14" spans="1:52" s="142" customFormat="1" ht="36.6" customHeight="1" x14ac:dyDescent="0.25">
      <c r="A14" s="812"/>
      <c r="B14" s="327">
        <v>5</v>
      </c>
      <c r="C14" s="433" t="s">
        <v>235</v>
      </c>
      <c r="D14" s="346"/>
      <c r="E14" s="638">
        <f t="shared" si="17"/>
        <v>0</v>
      </c>
      <c r="F14" s="329"/>
      <c r="G14" s="330">
        <f>IFERROR(VLOOKUP($F14,'NCS 기준단가'!$A$5:$F$265,6,0),)</f>
        <v>0</v>
      </c>
      <c r="H14" s="331"/>
      <c r="I14" s="329"/>
      <c r="J14" s="331"/>
      <c r="K14" s="608">
        <f t="shared" si="4"/>
        <v>0</v>
      </c>
      <c r="L14" s="347"/>
      <c r="M14" s="347"/>
      <c r="N14" s="347"/>
      <c r="O14" s="347"/>
      <c r="P14" s="452">
        <f t="shared" ref="P14:P17" si="37">N14*O14</f>
        <v>0</v>
      </c>
      <c r="Q14" s="452">
        <f t="shared" ref="Q14:Q17" si="38">P14*M14/8</f>
        <v>0</v>
      </c>
      <c r="R14" s="431">
        <f t="shared" si="20"/>
        <v>0</v>
      </c>
      <c r="S14" s="431">
        <f t="shared" si="21"/>
        <v>0</v>
      </c>
      <c r="T14" s="431">
        <f t="shared" si="22"/>
        <v>0</v>
      </c>
      <c r="U14" s="431">
        <f t="shared" si="23"/>
        <v>0</v>
      </c>
      <c r="V14" s="452">
        <f t="shared" si="24"/>
        <v>0</v>
      </c>
      <c r="W14" s="452">
        <f t="shared" si="6"/>
        <v>0</v>
      </c>
      <c r="X14" s="452">
        <f t="shared" si="7"/>
        <v>0</v>
      </c>
      <c r="Y14" s="452">
        <f t="shared" si="8"/>
        <v>0</v>
      </c>
      <c r="Z14" s="452">
        <f t="shared" si="9"/>
        <v>0</v>
      </c>
      <c r="AA14" s="334">
        <f t="shared" ref="AA14:AA20" si="39">X14*Y14</f>
        <v>0</v>
      </c>
      <c r="AB14" s="334">
        <f t="shared" ref="AB14:AB20" si="40">W14</f>
        <v>0</v>
      </c>
      <c r="AC14" s="335">
        <f t="shared" si="25"/>
        <v>0</v>
      </c>
      <c r="AD14" s="336">
        <f t="shared" si="12"/>
        <v>0</v>
      </c>
      <c r="AE14" s="337">
        <f>INDEX('1'!$A$2:$O$2593,MATCH($B14&amp;$AE$6,'1'!$A$2:$A$2593,0),10)</f>
        <v>0</v>
      </c>
      <c r="AF14" s="337">
        <f>INDEX('1'!$A$2:$O$2593,MATCH($B14&amp;$AF$6,'1'!$A$2:$A$2593,0),10)+INDEX('1'!$A$2:$O$2593,MATCH($B14&amp;"식비",'1'!$A$2:$A$2593,0),10)</f>
        <v>0</v>
      </c>
      <c r="AG14" s="337">
        <f>INDEX('1'!$A$2:$O$2593,MATCH($B14&amp;$AG$6,'1'!$A$2:$A$2593,0),10)</f>
        <v>0</v>
      </c>
      <c r="AH14" s="334"/>
      <c r="AI14" s="334">
        <f t="shared" si="26"/>
        <v>0</v>
      </c>
      <c r="AJ14" s="334">
        <f t="shared" si="27"/>
        <v>0</v>
      </c>
      <c r="AK14" s="334">
        <f t="shared" si="28"/>
        <v>0</v>
      </c>
      <c r="AL14" s="334">
        <f t="shared" si="29"/>
        <v>0</v>
      </c>
      <c r="AM14" s="335">
        <f t="shared" si="30"/>
        <v>0</v>
      </c>
      <c r="AN14" s="336">
        <f t="shared" si="31"/>
        <v>0</v>
      </c>
      <c r="AO14" s="337">
        <f>INDEX('1'!$A$2:$O$2593,MATCH($B14&amp;$AO$6,'1'!$A$2:$A$2593,0),14)</f>
        <v>0</v>
      </c>
      <c r="AP14" s="337">
        <f>INDEX('1'!$A$2:$O$2593,MATCH($B14&amp;$AP$6,'1'!$A$2:$A$2593,0),14)+INDEX('1'!$A$2:$O$2593,MATCH($B14&amp;"식비",'1'!$A$2:$A$2593,0),14)</f>
        <v>0</v>
      </c>
      <c r="AQ14" s="337">
        <f>INDEX('1'!$A$2:$O$2593,MATCH($B14&amp;$AQ$6,'1'!$A$2:$A$2593,0),14)</f>
        <v>0</v>
      </c>
      <c r="AR14" s="338"/>
      <c r="AU14" s="339">
        <f t="shared" si="32"/>
        <v>0</v>
      </c>
      <c r="AV14" s="340">
        <f t="shared" si="33"/>
        <v>0</v>
      </c>
      <c r="AW14" s="341">
        <f t="shared" si="36"/>
        <v>0</v>
      </c>
      <c r="AX14" s="342">
        <f t="shared" si="16"/>
        <v>0</v>
      </c>
      <c r="AY14" s="341">
        <f t="shared" si="34"/>
        <v>0</v>
      </c>
      <c r="AZ14" s="142" t="str">
        <f t="shared" si="35"/>
        <v>O.K</v>
      </c>
    </row>
    <row r="15" spans="1:52" s="142" customFormat="1" ht="36.6" customHeight="1" x14ac:dyDescent="0.25">
      <c r="A15" s="812"/>
      <c r="B15" s="327">
        <v>6</v>
      </c>
      <c r="C15" s="433" t="s">
        <v>235</v>
      </c>
      <c r="D15" s="346"/>
      <c r="E15" s="638">
        <f t="shared" si="17"/>
        <v>0</v>
      </c>
      <c r="F15" s="329"/>
      <c r="G15" s="330">
        <f>IFERROR(VLOOKUP($F15,'NCS 기준단가'!$A$5:$F$265,6,0),)</f>
        <v>0</v>
      </c>
      <c r="H15" s="331"/>
      <c r="I15" s="329"/>
      <c r="J15" s="331"/>
      <c r="K15" s="608">
        <f t="shared" si="4"/>
        <v>0</v>
      </c>
      <c r="L15" s="347"/>
      <c r="M15" s="347"/>
      <c r="N15" s="347"/>
      <c r="O15" s="347"/>
      <c r="P15" s="452">
        <f t="shared" si="37"/>
        <v>0</v>
      </c>
      <c r="Q15" s="452">
        <f t="shared" si="38"/>
        <v>0</v>
      </c>
      <c r="R15" s="431">
        <f t="shared" si="20"/>
        <v>0</v>
      </c>
      <c r="S15" s="431">
        <f t="shared" si="21"/>
        <v>0</v>
      </c>
      <c r="T15" s="431">
        <f t="shared" si="22"/>
        <v>0</v>
      </c>
      <c r="U15" s="431">
        <f t="shared" si="23"/>
        <v>0</v>
      </c>
      <c r="V15" s="452">
        <f t="shared" si="24"/>
        <v>0</v>
      </c>
      <c r="W15" s="452">
        <f t="shared" si="6"/>
        <v>0</v>
      </c>
      <c r="X15" s="452">
        <f t="shared" si="7"/>
        <v>0</v>
      </c>
      <c r="Y15" s="452">
        <f t="shared" si="8"/>
        <v>0</v>
      </c>
      <c r="Z15" s="452">
        <f t="shared" si="9"/>
        <v>0</v>
      </c>
      <c r="AA15" s="334">
        <f t="shared" si="39"/>
        <v>0</v>
      </c>
      <c r="AB15" s="334">
        <f t="shared" si="40"/>
        <v>0</v>
      </c>
      <c r="AC15" s="335">
        <f t="shared" si="25"/>
        <v>0</v>
      </c>
      <c r="AD15" s="336">
        <f t="shared" si="12"/>
        <v>0</v>
      </c>
      <c r="AE15" s="337">
        <f>INDEX('1'!$A$2:$O$2593,MATCH($B15&amp;$AE$6,'1'!$A$2:$A$2593,0),10)</f>
        <v>0</v>
      </c>
      <c r="AF15" s="337">
        <f>INDEX('1'!$A$2:$O$2593,MATCH($B15&amp;$AF$6,'1'!$A$2:$A$2593,0),10)+INDEX('1'!$A$2:$O$2593,MATCH($B15&amp;"식비",'1'!$A$2:$A$2593,0),10)</f>
        <v>0</v>
      </c>
      <c r="AG15" s="337">
        <f>INDEX('1'!$A$2:$O$2593,MATCH($B15&amp;$AG$6,'1'!$A$2:$A$2593,0),10)</f>
        <v>0</v>
      </c>
      <c r="AH15" s="334"/>
      <c r="AI15" s="334">
        <f t="shared" si="26"/>
        <v>0</v>
      </c>
      <c r="AJ15" s="334">
        <f t="shared" si="27"/>
        <v>0</v>
      </c>
      <c r="AK15" s="334">
        <f t="shared" si="28"/>
        <v>0</v>
      </c>
      <c r="AL15" s="334">
        <f t="shared" si="29"/>
        <v>0</v>
      </c>
      <c r="AM15" s="335">
        <f t="shared" si="30"/>
        <v>0</v>
      </c>
      <c r="AN15" s="336">
        <f t="shared" si="31"/>
        <v>0</v>
      </c>
      <c r="AO15" s="337">
        <f>INDEX('1'!$A$2:$O$2593,MATCH($B15&amp;$AO$6,'1'!$A$2:$A$2593,0),14)</f>
        <v>0</v>
      </c>
      <c r="AP15" s="337">
        <f>INDEX('1'!$A$2:$O$2593,MATCH($B15&amp;$AP$6,'1'!$A$2:$A$2593,0),14)+INDEX('1'!$A$2:$O$2593,MATCH($B15&amp;"식비",'1'!$A$2:$A$2593,0),14)</f>
        <v>0</v>
      </c>
      <c r="AQ15" s="337">
        <f>INDEX('1'!$A$2:$O$2593,MATCH($B15&amp;$AQ$6,'1'!$A$2:$A$2593,0),14)</f>
        <v>0</v>
      </c>
      <c r="AR15" s="338"/>
      <c r="AU15" s="339">
        <f t="shared" si="32"/>
        <v>0</v>
      </c>
      <c r="AV15" s="340">
        <f t="shared" si="33"/>
        <v>0</v>
      </c>
      <c r="AW15" s="341">
        <f t="shared" si="36"/>
        <v>0</v>
      </c>
      <c r="AX15" s="342">
        <f t="shared" si="16"/>
        <v>0</v>
      </c>
      <c r="AY15" s="341">
        <f t="shared" si="34"/>
        <v>0</v>
      </c>
      <c r="AZ15" s="142" t="str">
        <f t="shared" si="35"/>
        <v>O.K</v>
      </c>
    </row>
    <row r="16" spans="1:52" s="348" customFormat="1" ht="36.6" customHeight="1" x14ac:dyDescent="0.25">
      <c r="A16" s="812"/>
      <c r="B16" s="327">
        <v>7</v>
      </c>
      <c r="C16" s="433" t="s">
        <v>235</v>
      </c>
      <c r="D16" s="346"/>
      <c r="E16" s="638">
        <f t="shared" si="17"/>
        <v>0</v>
      </c>
      <c r="F16" s="329"/>
      <c r="G16" s="330">
        <f>IFERROR(VLOOKUP($F16,'NCS 기준단가'!$A$5:$F$265,6,0),)</f>
        <v>0</v>
      </c>
      <c r="H16" s="331"/>
      <c r="I16" s="329"/>
      <c r="J16" s="331"/>
      <c r="K16" s="608">
        <f t="shared" si="4"/>
        <v>0</v>
      </c>
      <c r="L16" s="347"/>
      <c r="M16" s="347"/>
      <c r="N16" s="347"/>
      <c r="O16" s="347"/>
      <c r="P16" s="452">
        <f t="shared" si="37"/>
        <v>0</v>
      </c>
      <c r="Q16" s="452">
        <f t="shared" si="38"/>
        <v>0</v>
      </c>
      <c r="R16" s="431">
        <f t="shared" si="20"/>
        <v>0</v>
      </c>
      <c r="S16" s="431">
        <f t="shared" si="21"/>
        <v>0</v>
      </c>
      <c r="T16" s="431">
        <f t="shared" si="22"/>
        <v>0</v>
      </c>
      <c r="U16" s="431">
        <f t="shared" si="23"/>
        <v>0</v>
      </c>
      <c r="V16" s="452">
        <f t="shared" si="24"/>
        <v>0</v>
      </c>
      <c r="W16" s="452">
        <f t="shared" si="6"/>
        <v>0</v>
      </c>
      <c r="X16" s="452">
        <f t="shared" si="7"/>
        <v>0</v>
      </c>
      <c r="Y16" s="452">
        <f t="shared" si="8"/>
        <v>0</v>
      </c>
      <c r="Z16" s="452">
        <f t="shared" si="9"/>
        <v>0</v>
      </c>
      <c r="AA16" s="334">
        <f t="shared" si="39"/>
        <v>0</v>
      </c>
      <c r="AB16" s="334">
        <f t="shared" si="40"/>
        <v>0</v>
      </c>
      <c r="AC16" s="335">
        <f t="shared" si="25"/>
        <v>0</v>
      </c>
      <c r="AD16" s="336">
        <f t="shared" si="12"/>
        <v>0</v>
      </c>
      <c r="AE16" s="337">
        <f>INDEX('1'!$A$2:$O$2593,MATCH($B16&amp;$AE$6,'1'!$A$2:$A$2593,0),10)</f>
        <v>0</v>
      </c>
      <c r="AF16" s="337">
        <f>INDEX('1'!$A$2:$O$2593,MATCH($B16&amp;$AF$6,'1'!$A$2:$A$2593,0),10)+INDEX('1'!$A$2:$O$2593,MATCH($B16&amp;"식비",'1'!$A$2:$A$2593,0),10)</f>
        <v>0</v>
      </c>
      <c r="AG16" s="337">
        <f>INDEX('1'!$A$2:$O$2593,MATCH($B16&amp;$AG$6,'1'!$A$2:$A$2593,0),10)</f>
        <v>0</v>
      </c>
      <c r="AH16" s="334"/>
      <c r="AI16" s="334">
        <f t="shared" si="26"/>
        <v>0</v>
      </c>
      <c r="AJ16" s="334">
        <f t="shared" si="27"/>
        <v>0</v>
      </c>
      <c r="AK16" s="334">
        <f t="shared" si="28"/>
        <v>0</v>
      </c>
      <c r="AL16" s="334">
        <f t="shared" si="29"/>
        <v>0</v>
      </c>
      <c r="AM16" s="335">
        <f t="shared" si="30"/>
        <v>0</v>
      </c>
      <c r="AN16" s="336">
        <f t="shared" si="31"/>
        <v>0</v>
      </c>
      <c r="AO16" s="337">
        <f>INDEX('1'!$A$2:$O$2593,MATCH($B16&amp;$AO$6,'1'!$A$2:$A$2593,0),14)</f>
        <v>0</v>
      </c>
      <c r="AP16" s="337">
        <f>INDEX('1'!$A$2:$O$2593,MATCH($B16&amp;$AP$6,'1'!$A$2:$A$2593,0),14)+INDEX('1'!$A$2:$O$2593,MATCH($B16&amp;"식비",'1'!$A$2:$A$2593,0),14)</f>
        <v>0</v>
      </c>
      <c r="AQ16" s="337">
        <f>INDEX('1'!$A$2:$O$2593,MATCH($B16&amp;$AQ$6,'1'!$A$2:$A$2593,0),14)</f>
        <v>0</v>
      </c>
      <c r="AR16" s="338"/>
      <c r="AT16" s="339"/>
      <c r="AU16" s="339">
        <f t="shared" si="32"/>
        <v>0</v>
      </c>
      <c r="AV16" s="340">
        <f t="shared" si="33"/>
        <v>0</v>
      </c>
      <c r="AW16" s="341">
        <f t="shared" si="36"/>
        <v>0</v>
      </c>
      <c r="AX16" s="342">
        <f t="shared" si="16"/>
        <v>0</v>
      </c>
      <c r="AY16" s="341">
        <f t="shared" si="34"/>
        <v>0</v>
      </c>
      <c r="AZ16" s="142" t="str">
        <f t="shared" si="35"/>
        <v>O.K</v>
      </c>
    </row>
    <row r="17" spans="1:52" s="142" customFormat="1" ht="36.6" customHeight="1" x14ac:dyDescent="0.25">
      <c r="A17" s="812"/>
      <c r="B17" s="327">
        <v>8</v>
      </c>
      <c r="C17" s="433" t="s">
        <v>235</v>
      </c>
      <c r="D17" s="346"/>
      <c r="E17" s="638">
        <f t="shared" si="17"/>
        <v>0</v>
      </c>
      <c r="F17" s="329"/>
      <c r="G17" s="330">
        <f>IFERROR(VLOOKUP($F17,'NCS 기준단가'!$A$5:$F$265,6,0),)</f>
        <v>0</v>
      </c>
      <c r="H17" s="331"/>
      <c r="I17" s="329"/>
      <c r="J17" s="331"/>
      <c r="K17" s="608">
        <f t="shared" si="4"/>
        <v>0</v>
      </c>
      <c r="L17" s="347"/>
      <c r="M17" s="347"/>
      <c r="N17" s="347"/>
      <c r="O17" s="347"/>
      <c r="P17" s="452">
        <f t="shared" si="37"/>
        <v>0</v>
      </c>
      <c r="Q17" s="452">
        <f t="shared" si="38"/>
        <v>0</v>
      </c>
      <c r="R17" s="431">
        <f t="shared" si="20"/>
        <v>0</v>
      </c>
      <c r="S17" s="431">
        <f t="shared" si="21"/>
        <v>0</v>
      </c>
      <c r="T17" s="431">
        <f t="shared" si="22"/>
        <v>0</v>
      </c>
      <c r="U17" s="431">
        <f t="shared" si="23"/>
        <v>0</v>
      </c>
      <c r="V17" s="452">
        <f t="shared" si="24"/>
        <v>0</v>
      </c>
      <c r="W17" s="452">
        <f t="shared" si="6"/>
        <v>0</v>
      </c>
      <c r="X17" s="452">
        <f t="shared" si="7"/>
        <v>0</v>
      </c>
      <c r="Y17" s="452">
        <f t="shared" si="8"/>
        <v>0</v>
      </c>
      <c r="Z17" s="452">
        <f t="shared" si="9"/>
        <v>0</v>
      </c>
      <c r="AA17" s="334">
        <f t="shared" si="39"/>
        <v>0</v>
      </c>
      <c r="AB17" s="334">
        <f t="shared" si="40"/>
        <v>0</v>
      </c>
      <c r="AC17" s="335">
        <f t="shared" si="25"/>
        <v>0</v>
      </c>
      <c r="AD17" s="336">
        <f t="shared" si="12"/>
        <v>0</v>
      </c>
      <c r="AE17" s="337">
        <f>INDEX('1'!$A$2:$O$2593,MATCH($B17&amp;$AE$6,'1'!$A$2:$A$2593,0),10)</f>
        <v>0</v>
      </c>
      <c r="AF17" s="337">
        <f>INDEX('1'!$A$2:$O$2593,MATCH($B17&amp;$AF$6,'1'!$A$2:$A$2593,0),10)+INDEX('1'!$A$2:$O$2593,MATCH($B17&amp;"식비",'1'!$A$2:$A$2593,0),10)</f>
        <v>0</v>
      </c>
      <c r="AG17" s="337">
        <f>INDEX('1'!$A$2:$O$2593,MATCH($B17&amp;$AG$6,'1'!$A$2:$A$2593,0),10)</f>
        <v>0</v>
      </c>
      <c r="AH17" s="334"/>
      <c r="AI17" s="334">
        <f t="shared" si="26"/>
        <v>0</v>
      </c>
      <c r="AJ17" s="334">
        <f t="shared" si="27"/>
        <v>0</v>
      </c>
      <c r="AK17" s="334">
        <f t="shared" si="28"/>
        <v>0</v>
      </c>
      <c r="AL17" s="334">
        <f t="shared" si="29"/>
        <v>0</v>
      </c>
      <c r="AM17" s="335">
        <f t="shared" si="30"/>
        <v>0</v>
      </c>
      <c r="AN17" s="336">
        <f t="shared" si="31"/>
        <v>0</v>
      </c>
      <c r="AO17" s="337">
        <f>INDEX('1'!$A$2:$O$2593,MATCH($B17&amp;$AO$6,'1'!$A$2:$A$2593,0),14)</f>
        <v>0</v>
      </c>
      <c r="AP17" s="337">
        <f>INDEX('1'!$A$2:$O$2593,MATCH($B17&amp;$AP$6,'1'!$A$2:$A$2593,0),14)+INDEX('1'!$A$2:$O$2593,MATCH($B17&amp;"식비",'1'!$A$2:$A$2593,0),14)</f>
        <v>0</v>
      </c>
      <c r="AQ17" s="337">
        <f>INDEX('1'!$A$2:$O$2593,MATCH($B17&amp;$AQ$6,'1'!$A$2:$A$2593,0),14)</f>
        <v>0</v>
      </c>
      <c r="AR17" s="338"/>
      <c r="AT17" s="339"/>
      <c r="AU17" s="339">
        <f t="shared" si="32"/>
        <v>0</v>
      </c>
      <c r="AV17" s="340">
        <f t="shared" si="33"/>
        <v>0</v>
      </c>
      <c r="AW17" s="341">
        <f t="shared" si="36"/>
        <v>0</v>
      </c>
      <c r="AX17" s="342">
        <f t="shared" si="16"/>
        <v>0</v>
      </c>
      <c r="AY17" s="341">
        <f t="shared" si="34"/>
        <v>0</v>
      </c>
      <c r="AZ17" s="142" t="str">
        <f t="shared" si="35"/>
        <v>O.K</v>
      </c>
    </row>
    <row r="18" spans="1:52" s="142" customFormat="1" ht="36.6" customHeight="1" x14ac:dyDescent="0.25">
      <c r="A18" s="812"/>
      <c r="B18" s="327">
        <v>9</v>
      </c>
      <c r="C18" s="433" t="s">
        <v>235</v>
      </c>
      <c r="D18" s="346"/>
      <c r="E18" s="638">
        <f t="shared" si="17"/>
        <v>0</v>
      </c>
      <c r="F18" s="329"/>
      <c r="G18" s="330">
        <f>IFERROR(VLOOKUP($F18,'NCS 기준단가'!$A$5:$F$265,6,0),)</f>
        <v>0</v>
      </c>
      <c r="H18" s="331"/>
      <c r="I18" s="329"/>
      <c r="J18" s="331"/>
      <c r="K18" s="608">
        <f t="shared" si="4"/>
        <v>0</v>
      </c>
      <c r="L18" s="347"/>
      <c r="M18" s="347"/>
      <c r="N18" s="347"/>
      <c r="O18" s="347"/>
      <c r="P18" s="452">
        <f t="shared" si="18"/>
        <v>0</v>
      </c>
      <c r="Q18" s="452">
        <f t="shared" si="19"/>
        <v>0</v>
      </c>
      <c r="R18" s="431">
        <f t="shared" si="20"/>
        <v>0</v>
      </c>
      <c r="S18" s="431">
        <f t="shared" si="21"/>
        <v>0</v>
      </c>
      <c r="T18" s="431">
        <f t="shared" si="22"/>
        <v>0</v>
      </c>
      <c r="U18" s="431">
        <f t="shared" si="23"/>
        <v>0</v>
      </c>
      <c r="V18" s="452">
        <f t="shared" si="24"/>
        <v>0</v>
      </c>
      <c r="W18" s="452">
        <f t="shared" si="6"/>
        <v>0</v>
      </c>
      <c r="X18" s="452">
        <f t="shared" si="7"/>
        <v>0</v>
      </c>
      <c r="Y18" s="452">
        <f t="shared" si="8"/>
        <v>0</v>
      </c>
      <c r="Z18" s="452">
        <f t="shared" si="9"/>
        <v>0</v>
      </c>
      <c r="AA18" s="334">
        <f t="shared" si="39"/>
        <v>0</v>
      </c>
      <c r="AB18" s="334">
        <f t="shared" si="40"/>
        <v>0</v>
      </c>
      <c r="AC18" s="335">
        <f t="shared" si="25"/>
        <v>0</v>
      </c>
      <c r="AD18" s="336">
        <f t="shared" si="12"/>
        <v>0</v>
      </c>
      <c r="AE18" s="337">
        <f>INDEX('1'!$A$2:$O$2593,MATCH($B18&amp;$AE$6,'1'!$A$2:$A$2593,0),10)</f>
        <v>0</v>
      </c>
      <c r="AF18" s="337">
        <f>INDEX('1'!$A$2:$O$2593,MATCH($B18&amp;$AF$6,'1'!$A$2:$A$2593,0),10)+INDEX('1'!$A$2:$O$2593,MATCH($B18&amp;"식비",'1'!$A$2:$A$2593,0),10)</f>
        <v>0</v>
      </c>
      <c r="AG18" s="337">
        <f>INDEX('1'!$A$2:$O$2593,MATCH($B18&amp;$AG$6,'1'!$A$2:$A$2593,0),10)</f>
        <v>0</v>
      </c>
      <c r="AH18" s="334"/>
      <c r="AI18" s="334">
        <f t="shared" si="26"/>
        <v>0</v>
      </c>
      <c r="AJ18" s="334">
        <f t="shared" si="27"/>
        <v>0</v>
      </c>
      <c r="AK18" s="334">
        <f t="shared" si="28"/>
        <v>0</v>
      </c>
      <c r="AL18" s="334">
        <f t="shared" si="29"/>
        <v>0</v>
      </c>
      <c r="AM18" s="335">
        <f t="shared" si="30"/>
        <v>0</v>
      </c>
      <c r="AN18" s="336">
        <f t="shared" si="31"/>
        <v>0</v>
      </c>
      <c r="AO18" s="337">
        <f>INDEX('1'!$A$2:$O$2593,MATCH($B18&amp;$AO$6,'1'!$A$2:$A$2593,0),14)</f>
        <v>0</v>
      </c>
      <c r="AP18" s="337">
        <f>INDEX('1'!$A$2:$O$2593,MATCH($B18&amp;$AP$6,'1'!$A$2:$A$2593,0),14)+INDEX('1'!$A$2:$O$2593,MATCH($B18&amp;"식비",'1'!$A$2:$A$2593,0),14)</f>
        <v>0</v>
      </c>
      <c r="AQ18" s="337">
        <f>INDEX('1'!$A$2:$O$2593,MATCH($B18&amp;$AQ$6,'1'!$A$2:$A$2593,0),14)</f>
        <v>0</v>
      </c>
      <c r="AR18" s="338"/>
      <c r="AT18" s="339"/>
      <c r="AU18" s="339">
        <f t="shared" si="32"/>
        <v>0</v>
      </c>
      <c r="AV18" s="340">
        <f t="shared" si="33"/>
        <v>0</v>
      </c>
      <c r="AW18" s="341">
        <f t="shared" si="36"/>
        <v>0</v>
      </c>
      <c r="AX18" s="342">
        <f t="shared" si="16"/>
        <v>0</v>
      </c>
      <c r="AY18" s="341">
        <f t="shared" si="34"/>
        <v>0</v>
      </c>
      <c r="AZ18" s="142" t="str">
        <f t="shared" si="35"/>
        <v>O.K</v>
      </c>
    </row>
    <row r="19" spans="1:52" s="142" customFormat="1" ht="36.6" customHeight="1" x14ac:dyDescent="0.25">
      <c r="A19" s="812"/>
      <c r="B19" s="327">
        <v>10</v>
      </c>
      <c r="C19" s="433" t="s">
        <v>235</v>
      </c>
      <c r="D19" s="346"/>
      <c r="E19" s="638">
        <f t="shared" si="17"/>
        <v>0</v>
      </c>
      <c r="F19" s="329"/>
      <c r="G19" s="330">
        <f>IFERROR(VLOOKUP($F19,'NCS 기준단가'!$A$5:$F$265,6,0),)</f>
        <v>0</v>
      </c>
      <c r="H19" s="331"/>
      <c r="I19" s="329"/>
      <c r="J19" s="331"/>
      <c r="K19" s="608">
        <f t="shared" si="4"/>
        <v>0</v>
      </c>
      <c r="L19" s="347"/>
      <c r="M19" s="347"/>
      <c r="N19" s="347"/>
      <c r="O19" s="347"/>
      <c r="P19" s="452">
        <f t="shared" si="18"/>
        <v>0</v>
      </c>
      <c r="Q19" s="452">
        <f t="shared" si="19"/>
        <v>0</v>
      </c>
      <c r="R19" s="431">
        <f t="shared" si="20"/>
        <v>0</v>
      </c>
      <c r="S19" s="431">
        <f t="shared" si="21"/>
        <v>0</v>
      </c>
      <c r="T19" s="431">
        <f t="shared" si="22"/>
        <v>0</v>
      </c>
      <c r="U19" s="431">
        <f t="shared" si="23"/>
        <v>0</v>
      </c>
      <c r="V19" s="452">
        <f t="shared" si="24"/>
        <v>0</v>
      </c>
      <c r="W19" s="452">
        <f t="shared" si="6"/>
        <v>0</v>
      </c>
      <c r="X19" s="452">
        <f t="shared" si="7"/>
        <v>0</v>
      </c>
      <c r="Y19" s="452">
        <f t="shared" si="8"/>
        <v>0</v>
      </c>
      <c r="Z19" s="452">
        <f t="shared" si="9"/>
        <v>0</v>
      </c>
      <c r="AA19" s="334">
        <f t="shared" si="39"/>
        <v>0</v>
      </c>
      <c r="AB19" s="334">
        <f t="shared" si="40"/>
        <v>0</v>
      </c>
      <c r="AC19" s="335">
        <f t="shared" si="25"/>
        <v>0</v>
      </c>
      <c r="AD19" s="336">
        <f t="shared" si="12"/>
        <v>0</v>
      </c>
      <c r="AE19" s="337">
        <f>INDEX('1'!$A$2:$O$2593,MATCH($B19&amp;$AE$6,'1'!$A$2:$A$2593,0),10)</f>
        <v>0</v>
      </c>
      <c r="AF19" s="337">
        <f>INDEX('1'!$A$2:$O$2593,MATCH($B19&amp;$AF$6,'1'!$A$2:$A$2593,0),10)+INDEX('1'!$A$2:$O$2593,MATCH($B19&amp;"식비",'1'!$A$2:$A$2593,0),10)</f>
        <v>0</v>
      </c>
      <c r="AG19" s="337">
        <f>INDEX('1'!$A$2:$O$2593,MATCH($B19&amp;$AG$6,'1'!$A$2:$A$2593,0),10)</f>
        <v>0</v>
      </c>
      <c r="AH19" s="334"/>
      <c r="AI19" s="334">
        <f t="shared" si="26"/>
        <v>0</v>
      </c>
      <c r="AJ19" s="334">
        <f t="shared" si="27"/>
        <v>0</v>
      </c>
      <c r="AK19" s="334">
        <f t="shared" si="28"/>
        <v>0</v>
      </c>
      <c r="AL19" s="334">
        <f t="shared" si="29"/>
        <v>0</v>
      </c>
      <c r="AM19" s="335">
        <f t="shared" si="30"/>
        <v>0</v>
      </c>
      <c r="AN19" s="336">
        <f t="shared" si="31"/>
        <v>0</v>
      </c>
      <c r="AO19" s="337">
        <f>INDEX('1'!$A$2:$O$2593,MATCH($B19&amp;$AO$6,'1'!$A$2:$A$2593,0),14)</f>
        <v>0</v>
      </c>
      <c r="AP19" s="337">
        <f>INDEX('1'!$A$2:$O$2593,MATCH($B19&amp;$AP$6,'1'!$A$2:$A$2593,0),14)+INDEX('1'!$A$2:$O$2593,MATCH($B19&amp;"식비",'1'!$A$2:$A$2593,0),14)</f>
        <v>0</v>
      </c>
      <c r="AQ19" s="337">
        <f>INDEX('1'!$A$2:$O$2593,MATCH($B19&amp;$AQ$6,'1'!$A$2:$A$2593,0),14)</f>
        <v>0</v>
      </c>
      <c r="AR19" s="338"/>
      <c r="AT19" s="339"/>
      <c r="AU19" s="339">
        <f t="shared" si="32"/>
        <v>0</v>
      </c>
      <c r="AV19" s="340">
        <f t="shared" si="33"/>
        <v>0</v>
      </c>
      <c r="AW19" s="341">
        <f t="shared" si="36"/>
        <v>0</v>
      </c>
      <c r="AX19" s="342">
        <f t="shared" si="16"/>
        <v>0</v>
      </c>
      <c r="AY19" s="341">
        <f t="shared" si="34"/>
        <v>0</v>
      </c>
      <c r="AZ19" s="142" t="str">
        <f t="shared" si="35"/>
        <v>O.K</v>
      </c>
    </row>
    <row r="20" spans="1:52" s="142" customFormat="1" ht="36.6" customHeight="1" x14ac:dyDescent="0.25">
      <c r="A20" s="812"/>
      <c r="B20" s="327">
        <v>11</v>
      </c>
      <c r="C20" s="433" t="s">
        <v>235</v>
      </c>
      <c r="D20" s="346"/>
      <c r="E20" s="638">
        <f t="shared" si="17"/>
        <v>0</v>
      </c>
      <c r="F20" s="329"/>
      <c r="G20" s="330">
        <f>IFERROR(VLOOKUP($F20,'NCS 기준단가'!$A$5:$F$265,6,0),)</f>
        <v>0</v>
      </c>
      <c r="H20" s="331"/>
      <c r="I20" s="329"/>
      <c r="J20" s="331"/>
      <c r="K20" s="608">
        <f t="shared" si="4"/>
        <v>0</v>
      </c>
      <c r="L20" s="347"/>
      <c r="M20" s="347"/>
      <c r="N20" s="347"/>
      <c r="O20" s="347"/>
      <c r="P20" s="452">
        <f t="shared" si="18"/>
        <v>0</v>
      </c>
      <c r="Q20" s="452">
        <f t="shared" si="19"/>
        <v>0</v>
      </c>
      <c r="R20" s="431">
        <f t="shared" si="20"/>
        <v>0</v>
      </c>
      <c r="S20" s="431">
        <f t="shared" si="21"/>
        <v>0</v>
      </c>
      <c r="T20" s="431">
        <f t="shared" si="22"/>
        <v>0</v>
      </c>
      <c r="U20" s="431">
        <f t="shared" si="23"/>
        <v>0</v>
      </c>
      <c r="V20" s="452">
        <f t="shared" si="24"/>
        <v>0</v>
      </c>
      <c r="W20" s="452">
        <f t="shared" si="6"/>
        <v>0</v>
      </c>
      <c r="X20" s="452">
        <f t="shared" si="7"/>
        <v>0</v>
      </c>
      <c r="Y20" s="452">
        <f t="shared" si="8"/>
        <v>0</v>
      </c>
      <c r="Z20" s="452">
        <f t="shared" si="9"/>
        <v>0</v>
      </c>
      <c r="AA20" s="334">
        <f t="shared" si="39"/>
        <v>0</v>
      </c>
      <c r="AB20" s="334">
        <f t="shared" si="40"/>
        <v>0</v>
      </c>
      <c r="AC20" s="335">
        <f t="shared" si="25"/>
        <v>0</v>
      </c>
      <c r="AD20" s="336">
        <f t="shared" si="12"/>
        <v>0</v>
      </c>
      <c r="AE20" s="337">
        <f>INDEX('1'!$A$2:$O$2593,MATCH($B20&amp;$AE$6,'1'!$A$2:$A$2593,0),10)</f>
        <v>0</v>
      </c>
      <c r="AF20" s="337">
        <f>INDEX('1'!$A$2:$O$2593,MATCH($B20&amp;$AF$6,'1'!$A$2:$A$2593,0),10)+INDEX('1'!$A$2:$O$2593,MATCH($B20&amp;"식비",'1'!$A$2:$A$2593,0),10)</f>
        <v>0</v>
      </c>
      <c r="AG20" s="337">
        <f>INDEX('1'!$A$2:$O$2593,MATCH($B20&amp;$AG$6,'1'!$A$2:$A$2593,0),10)</f>
        <v>0</v>
      </c>
      <c r="AH20" s="334"/>
      <c r="AI20" s="334">
        <f t="shared" si="26"/>
        <v>0</v>
      </c>
      <c r="AJ20" s="334">
        <f t="shared" si="27"/>
        <v>0</v>
      </c>
      <c r="AK20" s="334">
        <f t="shared" si="28"/>
        <v>0</v>
      </c>
      <c r="AL20" s="334">
        <f t="shared" si="29"/>
        <v>0</v>
      </c>
      <c r="AM20" s="335">
        <f t="shared" si="30"/>
        <v>0</v>
      </c>
      <c r="AN20" s="336">
        <f t="shared" si="31"/>
        <v>0</v>
      </c>
      <c r="AO20" s="337">
        <f>INDEX('1'!$A$2:$O$2593,MATCH($B20&amp;$AO$6,'1'!$A$2:$A$2593,0),14)</f>
        <v>0</v>
      </c>
      <c r="AP20" s="337">
        <f>INDEX('1'!$A$2:$O$2593,MATCH($B20&amp;$AP$6,'1'!$A$2:$A$2593,0),14)+INDEX('1'!$A$2:$O$2593,MATCH($B20&amp;"식비",'1'!$A$2:$A$2593,0),14)</f>
        <v>0</v>
      </c>
      <c r="AQ20" s="337">
        <f>INDEX('1'!$A$2:$O$2593,MATCH($B20&amp;$AQ$6,'1'!$A$2:$A$2593,0),14)</f>
        <v>0</v>
      </c>
      <c r="AR20" s="338"/>
      <c r="AT20" s="339"/>
      <c r="AU20" s="339">
        <f t="shared" si="32"/>
        <v>0</v>
      </c>
      <c r="AV20" s="340">
        <f t="shared" si="33"/>
        <v>0</v>
      </c>
      <c r="AW20" s="341">
        <f t="shared" si="36"/>
        <v>0</v>
      </c>
      <c r="AX20" s="342">
        <f t="shared" si="16"/>
        <v>0</v>
      </c>
      <c r="AY20" s="341">
        <f t="shared" si="34"/>
        <v>0</v>
      </c>
      <c r="AZ20" s="142" t="str">
        <f t="shared" si="35"/>
        <v>O.K</v>
      </c>
    </row>
    <row r="21" spans="1:52" s="142" customFormat="1" ht="36.6" customHeight="1" x14ac:dyDescent="0.25">
      <c r="A21" s="812"/>
      <c r="B21" s="327">
        <v>12</v>
      </c>
      <c r="C21" s="433" t="s">
        <v>235</v>
      </c>
      <c r="D21" s="346"/>
      <c r="E21" s="638">
        <f t="shared" si="17"/>
        <v>0</v>
      </c>
      <c r="F21" s="329"/>
      <c r="G21" s="330">
        <f>IFERROR(VLOOKUP($F21,'NCS 기준단가'!$A$5:$F$265,6,0),)</f>
        <v>0</v>
      </c>
      <c r="H21" s="331"/>
      <c r="I21" s="329"/>
      <c r="J21" s="331"/>
      <c r="K21" s="608">
        <f t="shared" si="4"/>
        <v>0</v>
      </c>
      <c r="L21" s="347"/>
      <c r="M21" s="347"/>
      <c r="N21" s="347"/>
      <c r="O21" s="347"/>
      <c r="P21" s="452">
        <f t="shared" si="18"/>
        <v>0</v>
      </c>
      <c r="Q21" s="452">
        <f t="shared" si="19"/>
        <v>0</v>
      </c>
      <c r="R21" s="431">
        <f t="shared" si="20"/>
        <v>0</v>
      </c>
      <c r="S21" s="431">
        <f t="shared" si="21"/>
        <v>0</v>
      </c>
      <c r="T21" s="431">
        <f t="shared" si="22"/>
        <v>0</v>
      </c>
      <c r="U21" s="431">
        <f t="shared" si="23"/>
        <v>0</v>
      </c>
      <c r="V21" s="452">
        <f t="shared" si="24"/>
        <v>0</v>
      </c>
      <c r="W21" s="452">
        <f t="shared" si="6"/>
        <v>0</v>
      </c>
      <c r="X21" s="452">
        <f t="shared" si="7"/>
        <v>0</v>
      </c>
      <c r="Y21" s="452">
        <f t="shared" si="8"/>
        <v>0</v>
      </c>
      <c r="Z21" s="452">
        <f t="shared" si="9"/>
        <v>0</v>
      </c>
      <c r="AA21" s="334">
        <f t="shared" si="10"/>
        <v>0</v>
      </c>
      <c r="AB21" s="334">
        <f t="shared" si="11"/>
        <v>0</v>
      </c>
      <c r="AC21" s="335">
        <f t="shared" si="25"/>
        <v>0</v>
      </c>
      <c r="AD21" s="336">
        <f t="shared" si="12"/>
        <v>0</v>
      </c>
      <c r="AE21" s="337">
        <f>INDEX('1'!$A$2:$O$2593,MATCH($B21&amp;$AE$6,'1'!$A$2:$A$2593,0),10)</f>
        <v>0</v>
      </c>
      <c r="AF21" s="337">
        <f>INDEX('1'!$A$2:$O$2593,MATCH($B21&amp;$AF$6,'1'!$A$2:$A$2593,0),10)+INDEX('1'!$A$2:$O$2593,MATCH($B21&amp;"식비",'1'!$A$2:$A$2593,0),10)</f>
        <v>0</v>
      </c>
      <c r="AG21" s="337">
        <f>INDEX('1'!$A$2:$O$2593,MATCH($B21&amp;$AG$6,'1'!$A$2:$A$2593,0),10)</f>
        <v>0</v>
      </c>
      <c r="AH21" s="334"/>
      <c r="AI21" s="334">
        <f t="shared" si="26"/>
        <v>0</v>
      </c>
      <c r="AJ21" s="334">
        <f t="shared" si="27"/>
        <v>0</v>
      </c>
      <c r="AK21" s="334">
        <f t="shared" si="28"/>
        <v>0</v>
      </c>
      <c r="AL21" s="334">
        <f t="shared" si="29"/>
        <v>0</v>
      </c>
      <c r="AM21" s="335">
        <f t="shared" si="30"/>
        <v>0</v>
      </c>
      <c r="AN21" s="336">
        <f t="shared" si="31"/>
        <v>0</v>
      </c>
      <c r="AO21" s="337">
        <f>INDEX('1'!$A$2:$O$2593,MATCH($B21&amp;$AO$6,'1'!$A$2:$A$2593,0),14)</f>
        <v>0</v>
      </c>
      <c r="AP21" s="337">
        <f>INDEX('1'!$A$2:$O$2593,MATCH($B21&amp;$AP$6,'1'!$A$2:$A$2593,0),14)+INDEX('1'!$A$2:$O$2593,MATCH($B21&amp;"식비",'1'!$A$2:$A$2593,0),14)</f>
        <v>0</v>
      </c>
      <c r="AQ21" s="337">
        <f>INDEX('1'!$A$2:$O$2593,MATCH($B21&amp;$AQ$6,'1'!$A$2:$A$2593,0),14)</f>
        <v>0</v>
      </c>
      <c r="AR21" s="338"/>
      <c r="AT21" s="339"/>
      <c r="AU21" s="339">
        <f t="shared" si="32"/>
        <v>0</v>
      </c>
      <c r="AV21" s="340">
        <f t="shared" si="33"/>
        <v>0</v>
      </c>
      <c r="AW21" s="341">
        <f t="shared" si="36"/>
        <v>0</v>
      </c>
      <c r="AX21" s="342">
        <f t="shared" si="16"/>
        <v>0</v>
      </c>
      <c r="AY21" s="341">
        <f t="shared" si="34"/>
        <v>0</v>
      </c>
      <c r="AZ21" s="142" t="str">
        <f t="shared" si="35"/>
        <v>O.K</v>
      </c>
    </row>
    <row r="22" spans="1:52" s="142" customFormat="1" ht="36.6" customHeight="1" x14ac:dyDescent="0.25">
      <c r="A22" s="812"/>
      <c r="B22" s="327">
        <v>13</v>
      </c>
      <c r="C22" s="433" t="s">
        <v>235</v>
      </c>
      <c r="D22" s="349"/>
      <c r="E22" s="638">
        <f t="shared" si="17"/>
        <v>0</v>
      </c>
      <c r="F22" s="329"/>
      <c r="G22" s="330">
        <f>IFERROR(VLOOKUP($F22,'NCS 기준단가'!$A$5:$F$265,6,0),)</f>
        <v>0</v>
      </c>
      <c r="H22" s="331"/>
      <c r="I22" s="329"/>
      <c r="J22" s="331"/>
      <c r="K22" s="608">
        <f t="shared" si="4"/>
        <v>0</v>
      </c>
      <c r="L22" s="347"/>
      <c r="M22" s="347"/>
      <c r="N22" s="347"/>
      <c r="O22" s="347"/>
      <c r="P22" s="452">
        <f t="shared" si="18"/>
        <v>0</v>
      </c>
      <c r="Q22" s="452">
        <f t="shared" si="19"/>
        <v>0</v>
      </c>
      <c r="R22" s="431">
        <f t="shared" si="20"/>
        <v>0</v>
      </c>
      <c r="S22" s="431">
        <f t="shared" si="21"/>
        <v>0</v>
      </c>
      <c r="T22" s="431">
        <f t="shared" si="22"/>
        <v>0</v>
      </c>
      <c r="U22" s="431">
        <f t="shared" si="23"/>
        <v>0</v>
      </c>
      <c r="V22" s="452">
        <f t="shared" si="24"/>
        <v>0</v>
      </c>
      <c r="W22" s="452">
        <f t="shared" si="6"/>
        <v>0</v>
      </c>
      <c r="X22" s="452">
        <f t="shared" si="7"/>
        <v>0</v>
      </c>
      <c r="Y22" s="452">
        <f t="shared" si="8"/>
        <v>0</v>
      </c>
      <c r="Z22" s="452">
        <f t="shared" si="9"/>
        <v>0</v>
      </c>
      <c r="AA22" s="334">
        <f t="shared" si="10"/>
        <v>0</v>
      </c>
      <c r="AB22" s="334">
        <f t="shared" si="11"/>
        <v>0</v>
      </c>
      <c r="AC22" s="335">
        <f t="shared" si="25"/>
        <v>0</v>
      </c>
      <c r="AD22" s="336">
        <f t="shared" si="12"/>
        <v>0</v>
      </c>
      <c r="AE22" s="337">
        <f>INDEX('1'!$A$2:$O$2593,MATCH($B22&amp;$AE$6,'1'!$A$2:$A$2593,0),10)</f>
        <v>0</v>
      </c>
      <c r="AF22" s="337">
        <f>INDEX('1'!$A$2:$O$2593,MATCH($B22&amp;$AF$6,'1'!$A$2:$A$2593,0),10)+INDEX('1'!$A$2:$O$2593,MATCH($B22&amp;"식비",'1'!$A$2:$A$2593,0),10)</f>
        <v>0</v>
      </c>
      <c r="AG22" s="337">
        <f>INDEX('1'!$A$2:$O$2593,MATCH($B22&amp;$AG$6,'1'!$A$2:$A$2593,0),10)</f>
        <v>0</v>
      </c>
      <c r="AH22" s="334"/>
      <c r="AI22" s="334">
        <f t="shared" si="26"/>
        <v>0</v>
      </c>
      <c r="AJ22" s="334">
        <f t="shared" si="27"/>
        <v>0</v>
      </c>
      <c r="AK22" s="334">
        <f t="shared" si="28"/>
        <v>0</v>
      </c>
      <c r="AL22" s="334">
        <f t="shared" si="29"/>
        <v>0</v>
      </c>
      <c r="AM22" s="335">
        <f t="shared" si="30"/>
        <v>0</v>
      </c>
      <c r="AN22" s="336">
        <f t="shared" si="31"/>
        <v>0</v>
      </c>
      <c r="AO22" s="337">
        <f>INDEX('1'!$A$2:$O$2593,MATCH($B22&amp;$AO$6,'1'!$A$2:$A$2593,0),14)</f>
        <v>0</v>
      </c>
      <c r="AP22" s="337">
        <f>INDEX('1'!$A$2:$O$2593,MATCH($B22&amp;$AP$6,'1'!$A$2:$A$2593,0),14)+INDEX('1'!$A$2:$O$2593,MATCH($B22&amp;"식비",'1'!$A$2:$A$2593,0),14)</f>
        <v>0</v>
      </c>
      <c r="AQ22" s="337">
        <f>INDEX('1'!$A$2:$O$2593,MATCH($B22&amp;$AQ$6,'1'!$A$2:$A$2593,0),14)</f>
        <v>0</v>
      </c>
      <c r="AR22" s="338"/>
      <c r="AT22" s="456"/>
      <c r="AU22" s="456">
        <f t="shared" si="32"/>
        <v>0</v>
      </c>
      <c r="AV22" s="457">
        <f t="shared" si="33"/>
        <v>0</v>
      </c>
      <c r="AW22" s="341">
        <f t="shared" si="36"/>
        <v>0</v>
      </c>
      <c r="AX22" s="342">
        <f t="shared" si="16"/>
        <v>0</v>
      </c>
      <c r="AY22" s="341">
        <f t="shared" si="34"/>
        <v>0</v>
      </c>
      <c r="AZ22" s="142" t="str">
        <f t="shared" si="35"/>
        <v>O.K</v>
      </c>
    </row>
    <row r="23" spans="1:52" s="142" customFormat="1" ht="36.6" customHeight="1" x14ac:dyDescent="0.25">
      <c r="A23" s="812"/>
      <c r="B23" s="327">
        <v>14</v>
      </c>
      <c r="C23" s="433" t="s">
        <v>235</v>
      </c>
      <c r="D23" s="346"/>
      <c r="E23" s="638">
        <f t="shared" si="17"/>
        <v>0</v>
      </c>
      <c r="F23" s="329"/>
      <c r="G23" s="330">
        <f>IFERROR(VLOOKUP($F23,'NCS 기준단가'!$A$5:$F$265,6,0),)</f>
        <v>0</v>
      </c>
      <c r="H23" s="331"/>
      <c r="I23" s="329"/>
      <c r="J23" s="331"/>
      <c r="K23" s="608">
        <f t="shared" si="4"/>
        <v>0</v>
      </c>
      <c r="L23" s="347"/>
      <c r="M23" s="347"/>
      <c r="N23" s="347"/>
      <c r="O23" s="347"/>
      <c r="P23" s="452">
        <f t="shared" si="18"/>
        <v>0</v>
      </c>
      <c r="Q23" s="452">
        <f t="shared" si="19"/>
        <v>0</v>
      </c>
      <c r="R23" s="431">
        <f t="shared" si="20"/>
        <v>0</v>
      </c>
      <c r="S23" s="431">
        <f t="shared" si="21"/>
        <v>0</v>
      </c>
      <c r="T23" s="431">
        <f t="shared" si="22"/>
        <v>0</v>
      </c>
      <c r="U23" s="431">
        <f t="shared" si="23"/>
        <v>0</v>
      </c>
      <c r="V23" s="452">
        <f t="shared" si="24"/>
        <v>0</v>
      </c>
      <c r="W23" s="452">
        <f t="shared" si="6"/>
        <v>0</v>
      </c>
      <c r="X23" s="452">
        <f t="shared" si="7"/>
        <v>0</v>
      </c>
      <c r="Y23" s="452">
        <f t="shared" si="8"/>
        <v>0</v>
      </c>
      <c r="Z23" s="452">
        <f t="shared" si="9"/>
        <v>0</v>
      </c>
      <c r="AA23" s="334">
        <f t="shared" si="10"/>
        <v>0</v>
      </c>
      <c r="AB23" s="334">
        <f t="shared" si="11"/>
        <v>0</v>
      </c>
      <c r="AC23" s="335">
        <f t="shared" si="25"/>
        <v>0</v>
      </c>
      <c r="AD23" s="336">
        <f t="shared" si="12"/>
        <v>0</v>
      </c>
      <c r="AE23" s="337">
        <f>INDEX('1'!$A$2:$O$2593,MATCH($B23&amp;$AE$6,'1'!$A$2:$A$2593,0),10)</f>
        <v>0</v>
      </c>
      <c r="AF23" s="337">
        <f>INDEX('1'!$A$2:$O$2593,MATCH($B23&amp;$AF$6,'1'!$A$2:$A$2593,0),10)+INDEX('1'!$A$2:$O$2593,MATCH($B23&amp;"식비",'1'!$A$2:$A$2593,0),10)</f>
        <v>0</v>
      </c>
      <c r="AG23" s="337">
        <f>INDEX('1'!$A$2:$O$2593,MATCH($B23&amp;$AG$6,'1'!$A$2:$A$2593,0),10)</f>
        <v>0</v>
      </c>
      <c r="AH23" s="334"/>
      <c r="AI23" s="334">
        <f t="shared" si="26"/>
        <v>0</v>
      </c>
      <c r="AJ23" s="334">
        <f t="shared" si="27"/>
        <v>0</v>
      </c>
      <c r="AK23" s="334">
        <f t="shared" si="28"/>
        <v>0</v>
      </c>
      <c r="AL23" s="334">
        <f t="shared" si="29"/>
        <v>0</v>
      </c>
      <c r="AM23" s="335">
        <f t="shared" si="30"/>
        <v>0</v>
      </c>
      <c r="AN23" s="336">
        <f t="shared" si="31"/>
        <v>0</v>
      </c>
      <c r="AO23" s="337">
        <f>INDEX('1'!$A$2:$O$2593,MATCH($B23&amp;$AO$6,'1'!$A$2:$A$2593,0),14)</f>
        <v>0</v>
      </c>
      <c r="AP23" s="337">
        <f>INDEX('1'!$A$2:$O$2593,MATCH($B23&amp;$AP$6,'1'!$A$2:$A$2593,0),14)+INDEX('1'!$A$2:$O$2593,MATCH($B23&amp;"식비",'1'!$A$2:$A$2593,0),14)</f>
        <v>0</v>
      </c>
      <c r="AQ23" s="337">
        <f>INDEX('1'!$A$2:$O$2593,MATCH($B23&amp;$AQ$6,'1'!$A$2:$A$2593,0),14)</f>
        <v>0</v>
      </c>
      <c r="AR23" s="338"/>
      <c r="AT23" s="456">
        <v>1.1998859965798974</v>
      </c>
      <c r="AU23" s="456">
        <f t="shared" si="32"/>
        <v>0</v>
      </c>
      <c r="AV23" s="457">
        <f t="shared" si="33"/>
        <v>0</v>
      </c>
      <c r="AW23" s="341">
        <f t="shared" si="36"/>
        <v>0</v>
      </c>
      <c r="AX23" s="342">
        <f t="shared" si="16"/>
        <v>0</v>
      </c>
      <c r="AY23" s="341">
        <f t="shared" si="34"/>
        <v>0</v>
      </c>
      <c r="AZ23" s="142" t="str">
        <f t="shared" si="35"/>
        <v>O.K</v>
      </c>
    </row>
    <row r="24" spans="1:52" s="142" customFormat="1" ht="36.6" customHeight="1" x14ac:dyDescent="0.25">
      <c r="A24" s="812"/>
      <c r="B24" s="327">
        <v>15</v>
      </c>
      <c r="C24" s="433" t="s">
        <v>235</v>
      </c>
      <c r="D24" s="346"/>
      <c r="E24" s="638">
        <f t="shared" si="17"/>
        <v>0</v>
      </c>
      <c r="F24" s="329"/>
      <c r="G24" s="330">
        <f>IFERROR(VLOOKUP($F24,'NCS 기준단가'!$A$5:$F$265,6,0),)</f>
        <v>0</v>
      </c>
      <c r="H24" s="331"/>
      <c r="I24" s="329"/>
      <c r="J24" s="331"/>
      <c r="K24" s="608">
        <f t="shared" si="4"/>
        <v>0</v>
      </c>
      <c r="L24" s="347"/>
      <c r="M24" s="347"/>
      <c r="N24" s="347"/>
      <c r="O24" s="347"/>
      <c r="P24" s="452">
        <f t="shared" si="18"/>
        <v>0</v>
      </c>
      <c r="Q24" s="452">
        <f t="shared" si="19"/>
        <v>0</v>
      </c>
      <c r="R24" s="431">
        <f t="shared" si="20"/>
        <v>0</v>
      </c>
      <c r="S24" s="431">
        <f t="shared" si="21"/>
        <v>0</v>
      </c>
      <c r="T24" s="431">
        <f t="shared" si="22"/>
        <v>0</v>
      </c>
      <c r="U24" s="431">
        <f t="shared" si="23"/>
        <v>0</v>
      </c>
      <c r="V24" s="452">
        <f t="shared" si="24"/>
        <v>0</v>
      </c>
      <c r="W24" s="452">
        <f t="shared" si="6"/>
        <v>0</v>
      </c>
      <c r="X24" s="452">
        <f t="shared" si="7"/>
        <v>0</v>
      </c>
      <c r="Y24" s="452">
        <f t="shared" si="8"/>
        <v>0</v>
      </c>
      <c r="Z24" s="452">
        <f t="shared" si="9"/>
        <v>0</v>
      </c>
      <c r="AA24" s="334">
        <f t="shared" si="10"/>
        <v>0</v>
      </c>
      <c r="AB24" s="334">
        <f t="shared" si="11"/>
        <v>0</v>
      </c>
      <c r="AC24" s="335">
        <f t="shared" si="25"/>
        <v>0</v>
      </c>
      <c r="AD24" s="336">
        <f t="shared" si="12"/>
        <v>0</v>
      </c>
      <c r="AE24" s="337">
        <f>INDEX('1'!$A$2:$O$2593,MATCH($B24&amp;$AE$6,'1'!$A$2:$A$2593,0),10)</f>
        <v>0</v>
      </c>
      <c r="AF24" s="337">
        <f>INDEX('1'!$A$2:$O$2593,MATCH($B24&amp;$AF$6,'1'!$A$2:$A$2593,0),10)+INDEX('1'!$A$2:$O$2593,MATCH($B24&amp;"식비",'1'!$A$2:$A$2593,0),10)</f>
        <v>0</v>
      </c>
      <c r="AG24" s="337">
        <f>INDEX('1'!$A$2:$O$2593,MATCH($B24&amp;$AG$6,'1'!$A$2:$A$2593,0),10)</f>
        <v>0</v>
      </c>
      <c r="AH24" s="334"/>
      <c r="AI24" s="334">
        <f t="shared" si="26"/>
        <v>0</v>
      </c>
      <c r="AJ24" s="334">
        <f t="shared" si="27"/>
        <v>0</v>
      </c>
      <c r="AK24" s="334">
        <f t="shared" si="28"/>
        <v>0</v>
      </c>
      <c r="AL24" s="334">
        <f t="shared" si="29"/>
        <v>0</v>
      </c>
      <c r="AM24" s="335">
        <f t="shared" si="30"/>
        <v>0</v>
      </c>
      <c r="AN24" s="336">
        <f t="shared" si="31"/>
        <v>0</v>
      </c>
      <c r="AO24" s="337">
        <f>INDEX('1'!$A$2:$O$2593,MATCH($B24&amp;$AO$6,'1'!$A$2:$A$2593,0),14)</f>
        <v>0</v>
      </c>
      <c r="AP24" s="337">
        <f>INDEX('1'!$A$2:$O$2593,MATCH($B24&amp;$AP$6,'1'!$A$2:$A$2593,0),14)+INDEX('1'!$A$2:$O$2593,MATCH($B24&amp;"식비",'1'!$A$2:$A$2593,0),14)</f>
        <v>0</v>
      </c>
      <c r="AQ24" s="337">
        <f>INDEX('1'!$A$2:$O$2593,MATCH($B24&amp;$AQ$6,'1'!$A$2:$A$2593,0),14)</f>
        <v>0</v>
      </c>
      <c r="AR24" s="338"/>
      <c r="AT24" s="456">
        <v>1.4999049971499145</v>
      </c>
      <c r="AU24" s="456">
        <f t="shared" si="32"/>
        <v>0</v>
      </c>
      <c r="AV24" s="457">
        <f t="shared" si="33"/>
        <v>0</v>
      </c>
      <c r="AW24" s="341">
        <f t="shared" si="36"/>
        <v>0</v>
      </c>
      <c r="AX24" s="342">
        <f t="shared" si="16"/>
        <v>0</v>
      </c>
      <c r="AY24" s="341">
        <f t="shared" si="34"/>
        <v>0</v>
      </c>
      <c r="AZ24" s="142" t="str">
        <f t="shared" si="35"/>
        <v>O.K</v>
      </c>
    </row>
    <row r="25" spans="1:52" s="142" customFormat="1" ht="36.6" customHeight="1" x14ac:dyDescent="0.25">
      <c r="A25" s="812"/>
      <c r="B25" s="327">
        <v>16</v>
      </c>
      <c r="C25" s="433" t="s">
        <v>235</v>
      </c>
      <c r="D25" s="346"/>
      <c r="E25" s="638">
        <f t="shared" si="17"/>
        <v>0</v>
      </c>
      <c r="F25" s="329"/>
      <c r="G25" s="330">
        <f>IFERROR(VLOOKUP($F25,'NCS 기준단가'!$A$5:$F$265,6,0),)</f>
        <v>0</v>
      </c>
      <c r="H25" s="331"/>
      <c r="I25" s="329"/>
      <c r="J25" s="331"/>
      <c r="K25" s="608">
        <f t="shared" si="4"/>
        <v>0</v>
      </c>
      <c r="L25" s="347"/>
      <c r="M25" s="347"/>
      <c r="N25" s="347"/>
      <c r="O25" s="347"/>
      <c r="P25" s="452">
        <f t="shared" si="18"/>
        <v>0</v>
      </c>
      <c r="Q25" s="452">
        <f t="shared" si="19"/>
        <v>0</v>
      </c>
      <c r="R25" s="431">
        <f t="shared" si="20"/>
        <v>0</v>
      </c>
      <c r="S25" s="431">
        <f t="shared" si="21"/>
        <v>0</v>
      </c>
      <c r="T25" s="431">
        <f t="shared" si="22"/>
        <v>0</v>
      </c>
      <c r="U25" s="431">
        <f t="shared" si="23"/>
        <v>0</v>
      </c>
      <c r="V25" s="452">
        <f t="shared" si="24"/>
        <v>0</v>
      </c>
      <c r="W25" s="452">
        <f t="shared" si="6"/>
        <v>0</v>
      </c>
      <c r="X25" s="452">
        <f t="shared" si="7"/>
        <v>0</v>
      </c>
      <c r="Y25" s="452">
        <f t="shared" si="8"/>
        <v>0</v>
      </c>
      <c r="Z25" s="452">
        <f t="shared" si="9"/>
        <v>0</v>
      </c>
      <c r="AA25" s="334">
        <f t="shared" si="10"/>
        <v>0</v>
      </c>
      <c r="AB25" s="334">
        <f t="shared" si="11"/>
        <v>0</v>
      </c>
      <c r="AC25" s="335">
        <f t="shared" si="25"/>
        <v>0</v>
      </c>
      <c r="AD25" s="336">
        <f t="shared" si="12"/>
        <v>0</v>
      </c>
      <c r="AE25" s="337">
        <f>INDEX('1'!$A$2:$O$2593,MATCH($B25&amp;$AE$6,'1'!$A$2:$A$2593,0),10)</f>
        <v>0</v>
      </c>
      <c r="AF25" s="337">
        <f>INDEX('1'!$A$2:$O$2593,MATCH($B25&amp;$AF$6,'1'!$A$2:$A$2593,0),10)+INDEX('1'!$A$2:$O$2593,MATCH($B25&amp;"식비",'1'!$A$2:$A$2593,0),10)</f>
        <v>0</v>
      </c>
      <c r="AG25" s="337">
        <f>INDEX('1'!$A$2:$O$2593,MATCH($B25&amp;$AG$6,'1'!$A$2:$A$2593,0),10)</f>
        <v>0</v>
      </c>
      <c r="AH25" s="334"/>
      <c r="AI25" s="334">
        <f t="shared" si="26"/>
        <v>0</v>
      </c>
      <c r="AJ25" s="334">
        <f t="shared" si="27"/>
        <v>0</v>
      </c>
      <c r="AK25" s="334">
        <f t="shared" si="28"/>
        <v>0</v>
      </c>
      <c r="AL25" s="334">
        <f t="shared" si="29"/>
        <v>0</v>
      </c>
      <c r="AM25" s="335">
        <f t="shared" si="30"/>
        <v>0</v>
      </c>
      <c r="AN25" s="336">
        <f t="shared" si="31"/>
        <v>0</v>
      </c>
      <c r="AO25" s="337">
        <f>INDEX('1'!$A$2:$O$2593,MATCH($B25&amp;$AO$6,'1'!$A$2:$A$2593,0),14)</f>
        <v>0</v>
      </c>
      <c r="AP25" s="337">
        <f>INDEX('1'!$A$2:$O$2593,MATCH($B25&amp;$AP$6,'1'!$A$2:$A$2593,0),14)+INDEX('1'!$A$2:$O$2593,MATCH($B25&amp;"식비",'1'!$A$2:$A$2593,0),14)</f>
        <v>0</v>
      </c>
      <c r="AQ25" s="337">
        <f>INDEX('1'!$A$2:$O$2593,MATCH($B25&amp;$AQ$6,'1'!$A$2:$A$2593,0),14)</f>
        <v>0</v>
      </c>
      <c r="AR25" s="338"/>
      <c r="AT25" s="456"/>
      <c r="AU25" s="456">
        <f t="shared" si="32"/>
        <v>0</v>
      </c>
      <c r="AV25" s="457">
        <f t="shared" si="33"/>
        <v>0</v>
      </c>
      <c r="AW25" s="341">
        <f t="shared" si="36"/>
        <v>0</v>
      </c>
      <c r="AX25" s="342">
        <f t="shared" si="16"/>
        <v>0</v>
      </c>
      <c r="AY25" s="341">
        <f t="shared" si="34"/>
        <v>0</v>
      </c>
      <c r="AZ25" s="142" t="str">
        <f t="shared" si="35"/>
        <v>O.K</v>
      </c>
    </row>
    <row r="26" spans="1:52" s="142" customFormat="1" ht="36.6" customHeight="1" x14ac:dyDescent="0.25">
      <c r="A26" s="812"/>
      <c r="B26" s="327">
        <v>17</v>
      </c>
      <c r="C26" s="433" t="s">
        <v>235</v>
      </c>
      <c r="D26" s="346"/>
      <c r="E26" s="638">
        <f t="shared" si="17"/>
        <v>0</v>
      </c>
      <c r="F26" s="329"/>
      <c r="G26" s="330">
        <f>IFERROR(VLOOKUP($F26,'NCS 기준단가'!$A$5:$F$265,6,0),)</f>
        <v>0</v>
      </c>
      <c r="H26" s="331"/>
      <c r="I26" s="329"/>
      <c r="J26" s="331"/>
      <c r="K26" s="608">
        <f t="shared" si="4"/>
        <v>0</v>
      </c>
      <c r="L26" s="347"/>
      <c r="M26" s="347"/>
      <c r="N26" s="347"/>
      <c r="O26" s="347"/>
      <c r="P26" s="452">
        <f t="shared" si="18"/>
        <v>0</v>
      </c>
      <c r="Q26" s="452">
        <f t="shared" si="19"/>
        <v>0</v>
      </c>
      <c r="R26" s="431">
        <f t="shared" si="20"/>
        <v>0</v>
      </c>
      <c r="S26" s="431">
        <f t="shared" si="21"/>
        <v>0</v>
      </c>
      <c r="T26" s="431">
        <f t="shared" si="22"/>
        <v>0</v>
      </c>
      <c r="U26" s="431">
        <f t="shared" si="23"/>
        <v>0</v>
      </c>
      <c r="V26" s="452">
        <f t="shared" si="24"/>
        <v>0</v>
      </c>
      <c r="W26" s="452">
        <f t="shared" si="6"/>
        <v>0</v>
      </c>
      <c r="X26" s="452">
        <f t="shared" si="7"/>
        <v>0</v>
      </c>
      <c r="Y26" s="452">
        <f t="shared" si="8"/>
        <v>0</v>
      </c>
      <c r="Z26" s="452">
        <f t="shared" si="9"/>
        <v>0</v>
      </c>
      <c r="AA26" s="334">
        <f t="shared" si="10"/>
        <v>0</v>
      </c>
      <c r="AB26" s="334">
        <f t="shared" si="11"/>
        <v>0</v>
      </c>
      <c r="AC26" s="335">
        <f t="shared" si="25"/>
        <v>0</v>
      </c>
      <c r="AD26" s="336">
        <f t="shared" si="12"/>
        <v>0</v>
      </c>
      <c r="AE26" s="337">
        <f>INDEX('1'!$A$2:$O$2593,MATCH($B26&amp;$AE$6,'1'!$A$2:$A$2593,0),10)</f>
        <v>0</v>
      </c>
      <c r="AF26" s="337">
        <f>INDEX('1'!$A$2:$O$2593,MATCH($B26&amp;$AF$6,'1'!$A$2:$A$2593,0),10)+INDEX('1'!$A$2:$O$2593,MATCH($B26&amp;"식비",'1'!$A$2:$A$2593,0),10)</f>
        <v>0</v>
      </c>
      <c r="AG26" s="337">
        <f>INDEX('1'!$A$2:$O$2593,MATCH($B26&amp;$AG$6,'1'!$A$2:$A$2593,0),10)</f>
        <v>0</v>
      </c>
      <c r="AH26" s="334"/>
      <c r="AI26" s="334">
        <f t="shared" si="26"/>
        <v>0</v>
      </c>
      <c r="AJ26" s="334">
        <f t="shared" si="27"/>
        <v>0</v>
      </c>
      <c r="AK26" s="334">
        <f t="shared" si="28"/>
        <v>0</v>
      </c>
      <c r="AL26" s="334">
        <f t="shared" si="29"/>
        <v>0</v>
      </c>
      <c r="AM26" s="335">
        <f t="shared" si="30"/>
        <v>0</v>
      </c>
      <c r="AN26" s="336">
        <f t="shared" si="31"/>
        <v>0</v>
      </c>
      <c r="AO26" s="337">
        <f>INDEX('1'!$A$2:$O$2593,MATCH($B26&amp;$AO$6,'1'!$A$2:$A$2593,0),14)</f>
        <v>0</v>
      </c>
      <c r="AP26" s="337">
        <f>INDEX('1'!$A$2:$O$2593,MATCH($B26&amp;$AP$6,'1'!$A$2:$A$2593,0),14)+INDEX('1'!$A$2:$O$2593,MATCH($B26&amp;"식비",'1'!$A$2:$A$2593,0),14)</f>
        <v>0</v>
      </c>
      <c r="AQ26" s="337">
        <f>INDEX('1'!$A$2:$O$2593,MATCH($B26&amp;$AQ$6,'1'!$A$2:$A$2593,0),14)</f>
        <v>0</v>
      </c>
      <c r="AR26" s="338"/>
      <c r="AT26" s="456"/>
      <c r="AU26" s="456">
        <f t="shared" si="32"/>
        <v>0</v>
      </c>
      <c r="AV26" s="457">
        <f t="shared" si="33"/>
        <v>0</v>
      </c>
      <c r="AW26" s="341">
        <f t="shared" si="36"/>
        <v>0</v>
      </c>
      <c r="AX26" s="342">
        <f t="shared" si="16"/>
        <v>0</v>
      </c>
      <c r="AY26" s="341">
        <f t="shared" si="34"/>
        <v>0</v>
      </c>
      <c r="AZ26" s="142" t="str">
        <f t="shared" si="35"/>
        <v>O.K</v>
      </c>
    </row>
    <row r="27" spans="1:52" s="142" customFormat="1" ht="36.6" customHeight="1" x14ac:dyDescent="0.25">
      <c r="A27" s="812"/>
      <c r="B27" s="327">
        <v>18</v>
      </c>
      <c r="C27" s="433" t="s">
        <v>235</v>
      </c>
      <c r="D27" s="346"/>
      <c r="E27" s="638">
        <f t="shared" si="17"/>
        <v>0</v>
      </c>
      <c r="F27" s="329"/>
      <c r="G27" s="330">
        <f>IFERROR(VLOOKUP($F27,'NCS 기준단가'!$A$5:$F$265,6,0),)</f>
        <v>0</v>
      </c>
      <c r="H27" s="331"/>
      <c r="I27" s="329"/>
      <c r="J27" s="331"/>
      <c r="K27" s="608">
        <f t="shared" si="4"/>
        <v>0</v>
      </c>
      <c r="L27" s="347"/>
      <c r="M27" s="347"/>
      <c r="N27" s="347"/>
      <c r="O27" s="347"/>
      <c r="P27" s="452">
        <f t="shared" si="18"/>
        <v>0</v>
      </c>
      <c r="Q27" s="452">
        <f t="shared" si="19"/>
        <v>0</v>
      </c>
      <c r="R27" s="431">
        <f t="shared" si="20"/>
        <v>0</v>
      </c>
      <c r="S27" s="431">
        <f t="shared" si="21"/>
        <v>0</v>
      </c>
      <c r="T27" s="431">
        <f t="shared" si="22"/>
        <v>0</v>
      </c>
      <c r="U27" s="431">
        <f t="shared" si="23"/>
        <v>0</v>
      </c>
      <c r="V27" s="452">
        <f t="shared" si="24"/>
        <v>0</v>
      </c>
      <c r="W27" s="452">
        <f t="shared" si="6"/>
        <v>0</v>
      </c>
      <c r="X27" s="452">
        <f t="shared" si="7"/>
        <v>0</v>
      </c>
      <c r="Y27" s="452">
        <f t="shared" si="8"/>
        <v>0</v>
      </c>
      <c r="Z27" s="452">
        <f t="shared" si="9"/>
        <v>0</v>
      </c>
      <c r="AA27" s="334">
        <f t="shared" si="10"/>
        <v>0</v>
      </c>
      <c r="AB27" s="334">
        <f t="shared" si="11"/>
        <v>0</v>
      </c>
      <c r="AC27" s="335">
        <f t="shared" si="25"/>
        <v>0</v>
      </c>
      <c r="AD27" s="336">
        <f t="shared" si="12"/>
        <v>0</v>
      </c>
      <c r="AE27" s="337">
        <f>INDEX('1'!$A$2:$O$2593,MATCH($B27&amp;$AE$6,'1'!$A$2:$A$2593,0),10)</f>
        <v>0</v>
      </c>
      <c r="AF27" s="337">
        <f>INDEX('1'!$A$2:$O$2593,MATCH($B27&amp;$AF$6,'1'!$A$2:$A$2593,0),10)+INDEX('1'!$A$2:$O$2593,MATCH($B27&amp;"식비",'1'!$A$2:$A$2593,0),10)</f>
        <v>0</v>
      </c>
      <c r="AG27" s="337">
        <f>INDEX('1'!$A$2:$O$2593,MATCH($B27&amp;$AG$6,'1'!$A$2:$A$2593,0),10)</f>
        <v>0</v>
      </c>
      <c r="AH27" s="334"/>
      <c r="AI27" s="334">
        <f t="shared" si="26"/>
        <v>0</v>
      </c>
      <c r="AJ27" s="334">
        <f t="shared" si="27"/>
        <v>0</v>
      </c>
      <c r="AK27" s="334">
        <f t="shared" si="28"/>
        <v>0</v>
      </c>
      <c r="AL27" s="334">
        <f t="shared" si="29"/>
        <v>0</v>
      </c>
      <c r="AM27" s="335">
        <f t="shared" si="30"/>
        <v>0</v>
      </c>
      <c r="AN27" s="336">
        <f t="shared" si="31"/>
        <v>0</v>
      </c>
      <c r="AO27" s="337">
        <f>INDEX('1'!$A$2:$O$2593,MATCH($B27&amp;$AO$6,'1'!$A$2:$A$2593,0),14)</f>
        <v>0</v>
      </c>
      <c r="AP27" s="337">
        <f>INDEX('1'!$A$2:$O$2593,MATCH($B27&amp;$AP$6,'1'!$A$2:$A$2593,0),14)+INDEX('1'!$A$2:$O$2593,MATCH($B27&amp;"식비",'1'!$A$2:$A$2593,0),14)</f>
        <v>0</v>
      </c>
      <c r="AQ27" s="337">
        <f>INDEX('1'!$A$2:$O$2593,MATCH($B27&amp;$AQ$6,'1'!$A$2:$A$2593,0),14)</f>
        <v>0</v>
      </c>
      <c r="AR27" s="338"/>
      <c r="AT27" s="456"/>
      <c r="AU27" s="456">
        <f t="shared" si="32"/>
        <v>0</v>
      </c>
      <c r="AV27" s="457">
        <f t="shared" si="33"/>
        <v>0</v>
      </c>
      <c r="AW27" s="341">
        <f t="shared" si="36"/>
        <v>0</v>
      </c>
      <c r="AX27" s="342">
        <f t="shared" si="16"/>
        <v>0</v>
      </c>
      <c r="AY27" s="341">
        <f t="shared" si="34"/>
        <v>0</v>
      </c>
      <c r="AZ27" s="142" t="str">
        <f t="shared" si="35"/>
        <v>O.K</v>
      </c>
    </row>
    <row r="28" spans="1:52" s="142" customFormat="1" ht="36.6" customHeight="1" x14ac:dyDescent="0.25">
      <c r="A28" s="812"/>
      <c r="B28" s="327">
        <v>19</v>
      </c>
      <c r="C28" s="433" t="s">
        <v>235</v>
      </c>
      <c r="D28" s="346"/>
      <c r="E28" s="638">
        <f t="shared" si="17"/>
        <v>0</v>
      </c>
      <c r="F28" s="329"/>
      <c r="G28" s="330">
        <f>IFERROR(VLOOKUP($F28,'NCS 기준단가'!$A$5:$F$265,6,0),)</f>
        <v>0</v>
      </c>
      <c r="H28" s="331"/>
      <c r="I28" s="329"/>
      <c r="J28" s="331"/>
      <c r="K28" s="608">
        <f t="shared" si="4"/>
        <v>0</v>
      </c>
      <c r="L28" s="347"/>
      <c r="M28" s="347"/>
      <c r="N28" s="347"/>
      <c r="O28" s="347"/>
      <c r="P28" s="452">
        <f t="shared" si="18"/>
        <v>0</v>
      </c>
      <c r="Q28" s="452">
        <f t="shared" si="19"/>
        <v>0</v>
      </c>
      <c r="R28" s="431">
        <f t="shared" si="20"/>
        <v>0</v>
      </c>
      <c r="S28" s="431">
        <f t="shared" si="21"/>
        <v>0</v>
      </c>
      <c r="T28" s="431">
        <f t="shared" si="22"/>
        <v>0</v>
      </c>
      <c r="U28" s="431">
        <f t="shared" si="23"/>
        <v>0</v>
      </c>
      <c r="V28" s="452">
        <f t="shared" si="24"/>
        <v>0</v>
      </c>
      <c r="W28" s="452">
        <f t="shared" si="6"/>
        <v>0</v>
      </c>
      <c r="X28" s="452">
        <f t="shared" si="7"/>
        <v>0</v>
      </c>
      <c r="Y28" s="452">
        <f t="shared" si="8"/>
        <v>0</v>
      </c>
      <c r="Z28" s="452">
        <f t="shared" si="9"/>
        <v>0</v>
      </c>
      <c r="AA28" s="334">
        <f t="shared" si="10"/>
        <v>0</v>
      </c>
      <c r="AB28" s="334">
        <f t="shared" si="11"/>
        <v>0</v>
      </c>
      <c r="AC28" s="335">
        <f t="shared" si="25"/>
        <v>0</v>
      </c>
      <c r="AD28" s="336">
        <f t="shared" si="12"/>
        <v>0</v>
      </c>
      <c r="AE28" s="337">
        <f>INDEX('1'!$A$2:$O$2593,MATCH($B28&amp;$AE$6,'1'!$A$2:$A$2593,0),10)</f>
        <v>0</v>
      </c>
      <c r="AF28" s="337">
        <f>INDEX('1'!$A$2:$O$2593,MATCH($B28&amp;$AF$6,'1'!$A$2:$A$2593,0),10)+INDEX('1'!$A$2:$O$2593,MATCH($B28&amp;"식비",'1'!$A$2:$A$2593,0),10)</f>
        <v>0</v>
      </c>
      <c r="AG28" s="337">
        <f>INDEX('1'!$A$2:$O$2593,MATCH($B28&amp;$AG$6,'1'!$A$2:$A$2593,0),10)</f>
        <v>0</v>
      </c>
      <c r="AH28" s="334"/>
      <c r="AI28" s="334">
        <f t="shared" si="26"/>
        <v>0</v>
      </c>
      <c r="AJ28" s="334">
        <f t="shared" si="27"/>
        <v>0</v>
      </c>
      <c r="AK28" s="334">
        <f t="shared" si="28"/>
        <v>0</v>
      </c>
      <c r="AL28" s="334">
        <f t="shared" si="29"/>
        <v>0</v>
      </c>
      <c r="AM28" s="335">
        <f t="shared" si="30"/>
        <v>0</v>
      </c>
      <c r="AN28" s="336">
        <f t="shared" si="31"/>
        <v>0</v>
      </c>
      <c r="AO28" s="337">
        <f>INDEX('1'!$A$2:$O$2593,MATCH($B28&amp;$AO$6,'1'!$A$2:$A$2593,0),14)</f>
        <v>0</v>
      </c>
      <c r="AP28" s="337">
        <f>INDEX('1'!$A$2:$O$2593,MATCH($B28&amp;$AP$6,'1'!$A$2:$A$2593,0),14)+INDEX('1'!$A$2:$O$2593,MATCH($B28&amp;"식비",'1'!$A$2:$A$2593,0),14)</f>
        <v>0</v>
      </c>
      <c r="AQ28" s="337">
        <f>INDEX('1'!$A$2:$O$2593,MATCH($B28&amp;$AQ$6,'1'!$A$2:$A$2593,0),14)</f>
        <v>0</v>
      </c>
      <c r="AR28" s="338"/>
      <c r="AT28" s="456"/>
      <c r="AU28" s="456">
        <f t="shared" si="32"/>
        <v>0</v>
      </c>
      <c r="AV28" s="457">
        <f t="shared" si="33"/>
        <v>0</v>
      </c>
      <c r="AW28" s="341">
        <f t="shared" si="36"/>
        <v>0</v>
      </c>
      <c r="AX28" s="342">
        <f t="shared" si="16"/>
        <v>0</v>
      </c>
      <c r="AY28" s="341">
        <f t="shared" si="34"/>
        <v>0</v>
      </c>
      <c r="AZ28" s="142" t="str">
        <f t="shared" si="35"/>
        <v>O.K</v>
      </c>
    </row>
    <row r="29" spans="1:52" s="142" customFormat="1" ht="36.6" customHeight="1" x14ac:dyDescent="0.25">
      <c r="A29" s="812"/>
      <c r="B29" s="327">
        <v>20</v>
      </c>
      <c r="C29" s="433" t="s">
        <v>235</v>
      </c>
      <c r="D29" s="346"/>
      <c r="E29" s="638">
        <f t="shared" si="17"/>
        <v>0</v>
      </c>
      <c r="F29" s="329"/>
      <c r="G29" s="330">
        <f>IFERROR(VLOOKUP($F29,'NCS 기준단가'!$A$5:$F$265,6,0),)</f>
        <v>0</v>
      </c>
      <c r="H29" s="331"/>
      <c r="I29" s="329"/>
      <c r="J29" s="331"/>
      <c r="K29" s="608">
        <f t="shared" si="4"/>
        <v>0</v>
      </c>
      <c r="L29" s="347"/>
      <c r="M29" s="347"/>
      <c r="N29" s="347"/>
      <c r="O29" s="347"/>
      <c r="P29" s="452">
        <f t="shared" si="18"/>
        <v>0</v>
      </c>
      <c r="Q29" s="452">
        <f t="shared" si="19"/>
        <v>0</v>
      </c>
      <c r="R29" s="431">
        <f t="shared" si="20"/>
        <v>0</v>
      </c>
      <c r="S29" s="431">
        <f t="shared" si="21"/>
        <v>0</v>
      </c>
      <c r="T29" s="431">
        <f t="shared" si="22"/>
        <v>0</v>
      </c>
      <c r="U29" s="431">
        <f t="shared" si="23"/>
        <v>0</v>
      </c>
      <c r="V29" s="452">
        <f t="shared" si="24"/>
        <v>0</v>
      </c>
      <c r="W29" s="452">
        <f t="shared" si="6"/>
        <v>0</v>
      </c>
      <c r="X29" s="452">
        <f t="shared" si="7"/>
        <v>0</v>
      </c>
      <c r="Y29" s="452">
        <f t="shared" si="8"/>
        <v>0</v>
      </c>
      <c r="Z29" s="452">
        <f t="shared" si="9"/>
        <v>0</v>
      </c>
      <c r="AA29" s="334">
        <f t="shared" si="10"/>
        <v>0</v>
      </c>
      <c r="AB29" s="334">
        <f t="shared" si="11"/>
        <v>0</v>
      </c>
      <c r="AC29" s="335">
        <f t="shared" si="25"/>
        <v>0</v>
      </c>
      <c r="AD29" s="336">
        <f t="shared" si="12"/>
        <v>0</v>
      </c>
      <c r="AE29" s="337">
        <f>INDEX('1'!$A$2:$O$2593,MATCH($B29&amp;$AE$6,'1'!$A$2:$A$2593,0),10)</f>
        <v>0</v>
      </c>
      <c r="AF29" s="337">
        <f>INDEX('1'!$A$2:$O$2593,MATCH($B29&amp;$AF$6,'1'!$A$2:$A$2593,0),10)+INDEX('1'!$A$2:$O$2593,MATCH($B29&amp;"식비",'1'!$A$2:$A$2593,0),10)</f>
        <v>0</v>
      </c>
      <c r="AG29" s="337">
        <f>INDEX('1'!$A$2:$O$2593,MATCH($B29&amp;$AG$6,'1'!$A$2:$A$2593,0),10)</f>
        <v>0</v>
      </c>
      <c r="AH29" s="334"/>
      <c r="AI29" s="334">
        <f t="shared" si="26"/>
        <v>0</v>
      </c>
      <c r="AJ29" s="334">
        <f t="shared" si="27"/>
        <v>0</v>
      </c>
      <c r="AK29" s="334">
        <f t="shared" si="28"/>
        <v>0</v>
      </c>
      <c r="AL29" s="334">
        <f t="shared" si="29"/>
        <v>0</v>
      </c>
      <c r="AM29" s="335">
        <f t="shared" si="30"/>
        <v>0</v>
      </c>
      <c r="AN29" s="336">
        <f t="shared" si="31"/>
        <v>0</v>
      </c>
      <c r="AO29" s="337">
        <f>INDEX('1'!$A$2:$O$2593,MATCH($B29&amp;$AO$6,'1'!$A$2:$A$2593,0),14)</f>
        <v>0</v>
      </c>
      <c r="AP29" s="337">
        <f>INDEX('1'!$A$2:$O$2593,MATCH($B29&amp;$AP$6,'1'!$A$2:$A$2593,0),14)+INDEX('1'!$A$2:$O$2593,MATCH($B29&amp;"식비",'1'!$A$2:$A$2593,0),14)</f>
        <v>0</v>
      </c>
      <c r="AQ29" s="337">
        <f>INDEX('1'!$A$2:$O$2593,MATCH($B29&amp;$AQ$6,'1'!$A$2:$A$2593,0),14)</f>
        <v>0</v>
      </c>
      <c r="AR29" s="338"/>
      <c r="AT29" s="456"/>
      <c r="AU29" s="456">
        <f t="shared" si="32"/>
        <v>0</v>
      </c>
      <c r="AV29" s="457">
        <f t="shared" si="33"/>
        <v>0</v>
      </c>
      <c r="AW29" s="341">
        <f t="shared" si="36"/>
        <v>0</v>
      </c>
      <c r="AX29" s="342">
        <f t="shared" si="16"/>
        <v>0</v>
      </c>
      <c r="AY29" s="341">
        <f t="shared" si="34"/>
        <v>0</v>
      </c>
      <c r="AZ29" s="142" t="str">
        <f t="shared" si="35"/>
        <v>O.K</v>
      </c>
    </row>
    <row r="30" spans="1:52" s="142" customFormat="1" ht="36.6" customHeight="1" x14ac:dyDescent="0.25">
      <c r="A30" s="812"/>
      <c r="B30" s="327">
        <v>21</v>
      </c>
      <c r="C30" s="433" t="s">
        <v>235</v>
      </c>
      <c r="D30" s="346"/>
      <c r="E30" s="638">
        <f t="shared" si="17"/>
        <v>0</v>
      </c>
      <c r="F30" s="329"/>
      <c r="G30" s="330">
        <f>IFERROR(VLOOKUP($F30,'NCS 기준단가'!$A$5:$F$265,6,0),)</f>
        <v>0</v>
      </c>
      <c r="H30" s="331"/>
      <c r="I30" s="329"/>
      <c r="J30" s="331"/>
      <c r="K30" s="608">
        <f t="shared" si="4"/>
        <v>0</v>
      </c>
      <c r="L30" s="347"/>
      <c r="M30" s="347"/>
      <c r="N30" s="347"/>
      <c r="O30" s="347"/>
      <c r="P30" s="452">
        <f t="shared" si="18"/>
        <v>0</v>
      </c>
      <c r="Q30" s="452">
        <f t="shared" si="19"/>
        <v>0</v>
      </c>
      <c r="R30" s="431">
        <f t="shared" si="20"/>
        <v>0</v>
      </c>
      <c r="S30" s="431">
        <f t="shared" si="21"/>
        <v>0</v>
      </c>
      <c r="T30" s="431">
        <f t="shared" si="22"/>
        <v>0</v>
      </c>
      <c r="U30" s="431">
        <f t="shared" si="23"/>
        <v>0</v>
      </c>
      <c r="V30" s="452">
        <f t="shared" si="24"/>
        <v>0</v>
      </c>
      <c r="W30" s="452">
        <f t="shared" si="6"/>
        <v>0</v>
      </c>
      <c r="X30" s="452">
        <f t="shared" si="7"/>
        <v>0</v>
      </c>
      <c r="Y30" s="452">
        <f t="shared" si="8"/>
        <v>0</v>
      </c>
      <c r="Z30" s="452">
        <f t="shared" si="9"/>
        <v>0</v>
      </c>
      <c r="AA30" s="334">
        <f t="shared" si="10"/>
        <v>0</v>
      </c>
      <c r="AB30" s="334">
        <f t="shared" si="11"/>
        <v>0</v>
      </c>
      <c r="AC30" s="335">
        <f t="shared" si="25"/>
        <v>0</v>
      </c>
      <c r="AD30" s="336">
        <f t="shared" si="12"/>
        <v>0</v>
      </c>
      <c r="AE30" s="337">
        <f>INDEX('1'!$A$2:$O$2593,MATCH($B30&amp;$AE$6,'1'!$A$2:$A$2593,0),10)</f>
        <v>0</v>
      </c>
      <c r="AF30" s="337">
        <f>INDEX('1'!$A$2:$O$2593,MATCH($B30&amp;$AF$6,'1'!$A$2:$A$2593,0),10)+INDEX('1'!$A$2:$O$2593,MATCH($B30&amp;"식비",'1'!$A$2:$A$2593,0),10)</f>
        <v>0</v>
      </c>
      <c r="AG30" s="337">
        <f>INDEX('1'!$A$2:$O$2593,MATCH($B30&amp;$AG$6,'1'!$A$2:$A$2593,0),10)</f>
        <v>0</v>
      </c>
      <c r="AH30" s="334"/>
      <c r="AI30" s="334">
        <f t="shared" si="26"/>
        <v>0</v>
      </c>
      <c r="AJ30" s="334">
        <f t="shared" si="27"/>
        <v>0</v>
      </c>
      <c r="AK30" s="334">
        <f t="shared" si="28"/>
        <v>0</v>
      </c>
      <c r="AL30" s="334">
        <f t="shared" si="29"/>
        <v>0</v>
      </c>
      <c r="AM30" s="335">
        <f t="shared" si="30"/>
        <v>0</v>
      </c>
      <c r="AN30" s="336">
        <f t="shared" si="31"/>
        <v>0</v>
      </c>
      <c r="AO30" s="337">
        <f>INDEX('1'!$A$2:$O$2593,MATCH($B30&amp;$AO$6,'1'!$A$2:$A$2593,0),14)</f>
        <v>0</v>
      </c>
      <c r="AP30" s="337">
        <f>INDEX('1'!$A$2:$O$2593,MATCH($B30&amp;$AP$6,'1'!$A$2:$A$2593,0),14)+INDEX('1'!$A$2:$O$2593,MATCH($B30&amp;"식비",'1'!$A$2:$A$2593,0),14)</f>
        <v>0</v>
      </c>
      <c r="AQ30" s="337">
        <f>INDEX('1'!$A$2:$O$2593,MATCH($B30&amp;$AQ$6,'1'!$A$2:$A$2593,0),14)</f>
        <v>0</v>
      </c>
      <c r="AR30" s="338"/>
      <c r="AT30" s="456"/>
      <c r="AU30" s="456">
        <f t="shared" si="32"/>
        <v>0</v>
      </c>
      <c r="AV30" s="457">
        <f t="shared" si="33"/>
        <v>0</v>
      </c>
      <c r="AW30" s="341">
        <f t="shared" si="36"/>
        <v>0</v>
      </c>
      <c r="AX30" s="342">
        <f t="shared" si="16"/>
        <v>0</v>
      </c>
      <c r="AY30" s="341">
        <f t="shared" si="34"/>
        <v>0</v>
      </c>
      <c r="AZ30" s="142" t="str">
        <f t="shared" si="35"/>
        <v>O.K</v>
      </c>
    </row>
    <row r="31" spans="1:52" s="142" customFormat="1" ht="36.6" customHeight="1" x14ac:dyDescent="0.25">
      <c r="A31" s="812"/>
      <c r="B31" s="327">
        <v>22</v>
      </c>
      <c r="C31" s="433" t="s">
        <v>235</v>
      </c>
      <c r="D31" s="346"/>
      <c r="E31" s="638">
        <f t="shared" si="17"/>
        <v>0</v>
      </c>
      <c r="F31" s="329"/>
      <c r="G31" s="330">
        <f>IFERROR(VLOOKUP($F31,'NCS 기준단가'!$A$5:$F$265,6,0),)</f>
        <v>0</v>
      </c>
      <c r="H31" s="331"/>
      <c r="I31" s="329"/>
      <c r="J31" s="331"/>
      <c r="K31" s="608">
        <f t="shared" si="4"/>
        <v>0</v>
      </c>
      <c r="L31" s="347"/>
      <c r="M31" s="347"/>
      <c r="N31" s="347"/>
      <c r="O31" s="347"/>
      <c r="P31" s="452">
        <f t="shared" si="18"/>
        <v>0</v>
      </c>
      <c r="Q31" s="452">
        <f t="shared" si="19"/>
        <v>0</v>
      </c>
      <c r="R31" s="431">
        <f t="shared" ref="R31:R49" si="41">IF($C31="불승인",-L31,0)</f>
        <v>0</v>
      </c>
      <c r="S31" s="431">
        <f t="shared" ref="S31:S49" si="42">IF($C31="불승인",-M31,0)</f>
        <v>0</v>
      </c>
      <c r="T31" s="431">
        <f t="shared" ref="T31:T49" si="43">IF($C31="불승인",-N31,0)</f>
        <v>0</v>
      </c>
      <c r="U31" s="431">
        <f t="shared" ref="U31:U49" si="44">IF($C31="불승인",-O31,0)</f>
        <v>0</v>
      </c>
      <c r="V31" s="452">
        <f t="shared" si="24"/>
        <v>0</v>
      </c>
      <c r="W31" s="452">
        <f t="shared" si="6"/>
        <v>0</v>
      </c>
      <c r="X31" s="452">
        <f t="shared" si="7"/>
        <v>0</v>
      </c>
      <c r="Y31" s="452">
        <f t="shared" si="8"/>
        <v>0</v>
      </c>
      <c r="Z31" s="452">
        <f t="shared" si="9"/>
        <v>0</v>
      </c>
      <c r="AA31" s="334">
        <f t="shared" si="10"/>
        <v>0</v>
      </c>
      <c r="AB31" s="334">
        <f t="shared" si="11"/>
        <v>0</v>
      </c>
      <c r="AC31" s="335">
        <f t="shared" si="25"/>
        <v>0</v>
      </c>
      <c r="AD31" s="336">
        <f t="shared" si="12"/>
        <v>0</v>
      </c>
      <c r="AE31" s="337">
        <f>INDEX('1'!$A$2:$O$2593,MATCH($B31&amp;$AE$6,'1'!$A$2:$A$2593,0),10)</f>
        <v>0</v>
      </c>
      <c r="AF31" s="337">
        <f>INDEX('1'!$A$2:$O$2593,MATCH($B31&amp;$AF$6,'1'!$A$2:$A$2593,0),10)+INDEX('1'!$A$2:$O$2593,MATCH($B31&amp;"식비",'1'!$A$2:$A$2593,0),10)</f>
        <v>0</v>
      </c>
      <c r="AG31" s="337">
        <f>INDEX('1'!$A$2:$O$2593,MATCH($B31&amp;$AG$6,'1'!$A$2:$A$2593,0),10)</f>
        <v>0</v>
      </c>
      <c r="AH31" s="334"/>
      <c r="AI31" s="334">
        <f t="shared" si="26"/>
        <v>0</v>
      </c>
      <c r="AJ31" s="334">
        <f t="shared" si="27"/>
        <v>0</v>
      </c>
      <c r="AK31" s="334">
        <f t="shared" si="28"/>
        <v>0</v>
      </c>
      <c r="AL31" s="334">
        <f t="shared" si="29"/>
        <v>0</v>
      </c>
      <c r="AM31" s="335">
        <f t="shared" si="30"/>
        <v>0</v>
      </c>
      <c r="AN31" s="336">
        <f t="shared" si="31"/>
        <v>0</v>
      </c>
      <c r="AO31" s="337">
        <f>INDEX('1'!$A$2:$O$2593,MATCH($B31&amp;$AO$6,'1'!$A$2:$A$2593,0),14)</f>
        <v>0</v>
      </c>
      <c r="AP31" s="337">
        <f>INDEX('1'!$A$2:$O$2593,MATCH($B31&amp;$AP$6,'1'!$A$2:$A$2593,0),14)+INDEX('1'!$A$2:$O$2593,MATCH($B31&amp;"식비",'1'!$A$2:$A$2593,0),14)</f>
        <v>0</v>
      </c>
      <c r="AQ31" s="337">
        <f>INDEX('1'!$A$2:$O$2593,MATCH($B31&amp;$AQ$6,'1'!$A$2:$A$2593,0),14)</f>
        <v>0</v>
      </c>
      <c r="AR31" s="338"/>
      <c r="AT31" s="456"/>
      <c r="AU31" s="456">
        <f t="shared" si="32"/>
        <v>0</v>
      </c>
      <c r="AV31" s="457">
        <f t="shared" si="33"/>
        <v>0</v>
      </c>
      <c r="AW31" s="341">
        <f t="shared" si="36"/>
        <v>0</v>
      </c>
      <c r="AX31" s="342">
        <f t="shared" si="16"/>
        <v>0</v>
      </c>
      <c r="AY31" s="341">
        <f t="shared" si="34"/>
        <v>0</v>
      </c>
      <c r="AZ31" s="142" t="str">
        <f t="shared" si="35"/>
        <v>O.K</v>
      </c>
    </row>
    <row r="32" spans="1:52" s="142" customFormat="1" ht="36.6" customHeight="1" x14ac:dyDescent="0.25">
      <c r="A32" s="812"/>
      <c r="B32" s="327">
        <v>23</v>
      </c>
      <c r="C32" s="433" t="s">
        <v>235</v>
      </c>
      <c r="D32" s="346"/>
      <c r="E32" s="638">
        <f t="shared" si="17"/>
        <v>0</v>
      </c>
      <c r="F32" s="329"/>
      <c r="G32" s="330">
        <f>IFERROR(VLOOKUP($F32,'NCS 기준단가'!$A$5:$F$265,6,0),)</f>
        <v>0</v>
      </c>
      <c r="H32" s="331"/>
      <c r="I32" s="329"/>
      <c r="J32" s="331"/>
      <c r="K32" s="608">
        <f t="shared" si="4"/>
        <v>0</v>
      </c>
      <c r="L32" s="347"/>
      <c r="M32" s="347"/>
      <c r="N32" s="347"/>
      <c r="O32" s="347"/>
      <c r="P32" s="452">
        <f t="shared" si="18"/>
        <v>0</v>
      </c>
      <c r="Q32" s="452">
        <f t="shared" si="19"/>
        <v>0</v>
      </c>
      <c r="R32" s="431">
        <f t="shared" si="41"/>
        <v>0</v>
      </c>
      <c r="S32" s="431">
        <f t="shared" si="42"/>
        <v>0</v>
      </c>
      <c r="T32" s="431">
        <f t="shared" si="43"/>
        <v>0</v>
      </c>
      <c r="U32" s="431">
        <f t="shared" si="44"/>
        <v>0</v>
      </c>
      <c r="V32" s="452">
        <f t="shared" si="24"/>
        <v>0</v>
      </c>
      <c r="W32" s="452">
        <f t="shared" si="6"/>
        <v>0</v>
      </c>
      <c r="X32" s="452">
        <f t="shared" si="7"/>
        <v>0</v>
      </c>
      <c r="Y32" s="452">
        <f t="shared" si="8"/>
        <v>0</v>
      </c>
      <c r="Z32" s="452">
        <f t="shared" si="9"/>
        <v>0</v>
      </c>
      <c r="AA32" s="334">
        <f t="shared" si="10"/>
        <v>0</v>
      </c>
      <c r="AB32" s="334">
        <f t="shared" si="11"/>
        <v>0</v>
      </c>
      <c r="AC32" s="335">
        <f t="shared" si="25"/>
        <v>0</v>
      </c>
      <c r="AD32" s="336">
        <f t="shared" si="12"/>
        <v>0</v>
      </c>
      <c r="AE32" s="337">
        <f>INDEX('1'!$A$2:$O$2593,MATCH($B32&amp;$AE$6,'1'!$A$2:$A$2593,0),10)</f>
        <v>0</v>
      </c>
      <c r="AF32" s="337">
        <f>INDEX('1'!$A$2:$O$2593,MATCH($B32&amp;$AF$6,'1'!$A$2:$A$2593,0),10)+INDEX('1'!$A$2:$O$2593,MATCH($B32&amp;"식비",'1'!$A$2:$A$2593,0),10)</f>
        <v>0</v>
      </c>
      <c r="AG32" s="337">
        <f>INDEX('1'!$A$2:$O$2593,MATCH($B32&amp;$AG$6,'1'!$A$2:$A$2593,0),10)</f>
        <v>0</v>
      </c>
      <c r="AH32" s="334"/>
      <c r="AI32" s="334">
        <f t="shared" si="26"/>
        <v>0</v>
      </c>
      <c r="AJ32" s="334">
        <f t="shared" si="27"/>
        <v>0</v>
      </c>
      <c r="AK32" s="334">
        <f t="shared" si="28"/>
        <v>0</v>
      </c>
      <c r="AL32" s="334">
        <f t="shared" si="29"/>
        <v>0</v>
      </c>
      <c r="AM32" s="335">
        <f t="shared" si="30"/>
        <v>0</v>
      </c>
      <c r="AN32" s="336">
        <f t="shared" si="31"/>
        <v>0</v>
      </c>
      <c r="AO32" s="337">
        <f>INDEX('1'!$A$2:$O$2593,MATCH($B32&amp;$AO$6,'1'!$A$2:$A$2593,0),14)</f>
        <v>0</v>
      </c>
      <c r="AP32" s="337">
        <f>INDEX('1'!$A$2:$O$2593,MATCH($B32&amp;$AP$6,'1'!$A$2:$A$2593,0),14)+INDEX('1'!$A$2:$O$2593,MATCH($B32&amp;"식비",'1'!$A$2:$A$2593,0),14)</f>
        <v>0</v>
      </c>
      <c r="AQ32" s="337">
        <f>INDEX('1'!$A$2:$O$2593,MATCH($B32&amp;$AQ$6,'1'!$A$2:$A$2593,0),14)</f>
        <v>0</v>
      </c>
      <c r="AR32" s="338"/>
      <c r="AT32" s="456"/>
      <c r="AU32" s="456">
        <f t="shared" si="32"/>
        <v>0</v>
      </c>
      <c r="AV32" s="457">
        <f t="shared" si="33"/>
        <v>0</v>
      </c>
      <c r="AW32" s="341">
        <f t="shared" si="36"/>
        <v>0</v>
      </c>
      <c r="AX32" s="342">
        <f t="shared" si="16"/>
        <v>0</v>
      </c>
      <c r="AY32" s="341">
        <f t="shared" si="34"/>
        <v>0</v>
      </c>
      <c r="AZ32" s="142" t="str">
        <f t="shared" si="35"/>
        <v>O.K</v>
      </c>
    </row>
    <row r="33" spans="1:52" s="142" customFormat="1" ht="36.6" customHeight="1" x14ac:dyDescent="0.25">
      <c r="A33" s="812"/>
      <c r="B33" s="327">
        <v>24</v>
      </c>
      <c r="C33" s="433" t="s">
        <v>235</v>
      </c>
      <c r="D33" s="346"/>
      <c r="E33" s="638">
        <f t="shared" si="17"/>
        <v>0</v>
      </c>
      <c r="F33" s="329"/>
      <c r="G33" s="330">
        <f>IFERROR(VLOOKUP($F33,'NCS 기준단가'!$A$5:$F$265,6,0),)</f>
        <v>0</v>
      </c>
      <c r="H33" s="331"/>
      <c r="I33" s="329"/>
      <c r="J33" s="139"/>
      <c r="K33" s="608">
        <f t="shared" si="4"/>
        <v>0</v>
      </c>
      <c r="L33" s="347"/>
      <c r="M33" s="347"/>
      <c r="N33" s="347"/>
      <c r="O33" s="347"/>
      <c r="P33" s="452">
        <f t="shared" si="18"/>
        <v>0</v>
      </c>
      <c r="Q33" s="452">
        <f t="shared" si="19"/>
        <v>0</v>
      </c>
      <c r="R33" s="431">
        <f t="shared" si="41"/>
        <v>0</v>
      </c>
      <c r="S33" s="431">
        <f t="shared" si="42"/>
        <v>0</v>
      </c>
      <c r="T33" s="431">
        <f t="shared" si="43"/>
        <v>0</v>
      </c>
      <c r="U33" s="431">
        <f t="shared" si="44"/>
        <v>0</v>
      </c>
      <c r="V33" s="452">
        <f t="shared" si="24"/>
        <v>0</v>
      </c>
      <c r="W33" s="452">
        <f t="shared" si="6"/>
        <v>0</v>
      </c>
      <c r="X33" s="452">
        <f t="shared" si="7"/>
        <v>0</v>
      </c>
      <c r="Y33" s="452">
        <f t="shared" si="8"/>
        <v>0</v>
      </c>
      <c r="Z33" s="452">
        <f t="shared" si="9"/>
        <v>0</v>
      </c>
      <c r="AA33" s="334">
        <f t="shared" si="10"/>
        <v>0</v>
      </c>
      <c r="AB33" s="334">
        <f t="shared" si="11"/>
        <v>0</v>
      </c>
      <c r="AC33" s="335">
        <f t="shared" si="25"/>
        <v>0</v>
      </c>
      <c r="AD33" s="336">
        <f t="shared" si="12"/>
        <v>0</v>
      </c>
      <c r="AE33" s="337">
        <f>INDEX('1'!$A$2:$O$2593,MATCH($B33&amp;$AE$6,'1'!$A$2:$A$2593,0),10)</f>
        <v>0</v>
      </c>
      <c r="AF33" s="337">
        <f>INDEX('1'!$A$2:$O$2593,MATCH($B33&amp;$AF$6,'1'!$A$2:$A$2593,0),10)+INDEX('1'!$A$2:$O$2593,MATCH($B33&amp;"식비",'1'!$A$2:$A$2593,0),10)</f>
        <v>0</v>
      </c>
      <c r="AG33" s="337">
        <f>INDEX('1'!$A$2:$O$2593,MATCH($B33&amp;$AG$6,'1'!$A$2:$A$2593,0),10)</f>
        <v>0</v>
      </c>
      <c r="AH33" s="334"/>
      <c r="AI33" s="334">
        <f t="shared" si="26"/>
        <v>0</v>
      </c>
      <c r="AJ33" s="334">
        <f t="shared" si="27"/>
        <v>0</v>
      </c>
      <c r="AK33" s="334">
        <f t="shared" si="28"/>
        <v>0</v>
      </c>
      <c r="AL33" s="334">
        <f t="shared" si="29"/>
        <v>0</v>
      </c>
      <c r="AM33" s="335">
        <f t="shared" si="30"/>
        <v>0</v>
      </c>
      <c r="AN33" s="336">
        <f t="shared" si="31"/>
        <v>0</v>
      </c>
      <c r="AO33" s="337">
        <f>INDEX('1'!$A$2:$O$2593,MATCH($B33&amp;$AO$6,'1'!$A$2:$A$2593,0),14)</f>
        <v>0</v>
      </c>
      <c r="AP33" s="337">
        <f>INDEX('1'!$A$2:$O$2593,MATCH($B33&amp;$AP$6,'1'!$A$2:$A$2593,0),14)+INDEX('1'!$A$2:$O$2593,MATCH($B33&amp;"식비",'1'!$A$2:$A$2593,0),14)</f>
        <v>0</v>
      </c>
      <c r="AQ33" s="337">
        <f>INDEX('1'!$A$2:$O$2593,MATCH($B33&amp;$AQ$6,'1'!$A$2:$A$2593,0),14)</f>
        <v>0</v>
      </c>
      <c r="AR33" s="338"/>
      <c r="AT33" s="456"/>
      <c r="AU33" s="456">
        <f t="shared" si="32"/>
        <v>0</v>
      </c>
      <c r="AV33" s="457">
        <f t="shared" si="33"/>
        <v>0</v>
      </c>
      <c r="AW33" s="341">
        <f t="shared" si="36"/>
        <v>0</v>
      </c>
      <c r="AX33" s="342">
        <f t="shared" si="16"/>
        <v>0</v>
      </c>
      <c r="AY33" s="341">
        <f t="shared" si="34"/>
        <v>0</v>
      </c>
      <c r="AZ33" s="142" t="str">
        <f t="shared" si="35"/>
        <v>O.K</v>
      </c>
    </row>
    <row r="34" spans="1:52" s="142" customFormat="1" ht="36.6" customHeight="1" x14ac:dyDescent="0.25">
      <c r="A34" s="812"/>
      <c r="B34" s="327">
        <v>25</v>
      </c>
      <c r="C34" s="433" t="s">
        <v>235</v>
      </c>
      <c r="D34" s="346"/>
      <c r="E34" s="638">
        <f t="shared" si="17"/>
        <v>0</v>
      </c>
      <c r="F34" s="329"/>
      <c r="G34" s="330">
        <f>IFERROR(VLOOKUP($F34,'NCS 기준단가'!$A$5:$F$265,6,0),)</f>
        <v>0</v>
      </c>
      <c r="H34" s="331"/>
      <c r="I34" s="329"/>
      <c r="J34" s="331"/>
      <c r="K34" s="608">
        <f t="shared" si="4"/>
        <v>0</v>
      </c>
      <c r="L34" s="347"/>
      <c r="M34" s="347"/>
      <c r="N34" s="347"/>
      <c r="O34" s="347"/>
      <c r="P34" s="452">
        <f t="shared" si="18"/>
        <v>0</v>
      </c>
      <c r="Q34" s="452">
        <f t="shared" si="19"/>
        <v>0</v>
      </c>
      <c r="R34" s="431">
        <f t="shared" si="41"/>
        <v>0</v>
      </c>
      <c r="S34" s="431">
        <f t="shared" si="42"/>
        <v>0</v>
      </c>
      <c r="T34" s="431">
        <f t="shared" si="43"/>
        <v>0</v>
      </c>
      <c r="U34" s="431">
        <f t="shared" si="44"/>
        <v>0</v>
      </c>
      <c r="V34" s="452">
        <f t="shared" si="24"/>
        <v>0</v>
      </c>
      <c r="W34" s="452">
        <f t="shared" si="6"/>
        <v>0</v>
      </c>
      <c r="X34" s="452">
        <f t="shared" si="7"/>
        <v>0</v>
      </c>
      <c r="Y34" s="452">
        <f t="shared" si="8"/>
        <v>0</v>
      </c>
      <c r="Z34" s="452">
        <f t="shared" si="9"/>
        <v>0</v>
      </c>
      <c r="AA34" s="334">
        <f t="shared" si="10"/>
        <v>0</v>
      </c>
      <c r="AB34" s="334">
        <f t="shared" si="11"/>
        <v>0</v>
      </c>
      <c r="AC34" s="335">
        <f t="shared" si="25"/>
        <v>0</v>
      </c>
      <c r="AD34" s="336">
        <f t="shared" si="12"/>
        <v>0</v>
      </c>
      <c r="AE34" s="337">
        <f>INDEX('1'!$A$2:$O$2593,MATCH($B34&amp;$AE$6,'1'!$A$2:$A$2593,0),10)</f>
        <v>0</v>
      </c>
      <c r="AF34" s="337">
        <f>INDEX('1'!$A$2:$O$2593,MATCH($B34&amp;$AF$6,'1'!$A$2:$A$2593,0),10)+INDEX('1'!$A$2:$O$2593,MATCH($B34&amp;"식비",'1'!$A$2:$A$2593,0),10)</f>
        <v>0</v>
      </c>
      <c r="AG34" s="337">
        <f>INDEX('1'!$A$2:$O$2593,MATCH($B34&amp;$AG$6,'1'!$A$2:$A$2593,0),10)</f>
        <v>0</v>
      </c>
      <c r="AH34" s="334"/>
      <c r="AI34" s="334">
        <f t="shared" si="26"/>
        <v>0</v>
      </c>
      <c r="AJ34" s="334">
        <f t="shared" si="27"/>
        <v>0</v>
      </c>
      <c r="AK34" s="334">
        <f t="shared" si="28"/>
        <v>0</v>
      </c>
      <c r="AL34" s="334">
        <f t="shared" si="29"/>
        <v>0</v>
      </c>
      <c r="AM34" s="335">
        <f t="shared" si="30"/>
        <v>0</v>
      </c>
      <c r="AN34" s="336">
        <f t="shared" si="31"/>
        <v>0</v>
      </c>
      <c r="AO34" s="337">
        <f>INDEX('1'!$A$2:$O$2593,MATCH($B34&amp;$AO$6,'1'!$A$2:$A$2593,0),14)</f>
        <v>0</v>
      </c>
      <c r="AP34" s="337">
        <f>INDEX('1'!$A$2:$O$2593,MATCH($B34&amp;$AP$6,'1'!$A$2:$A$2593,0),14)+INDEX('1'!$A$2:$O$2593,MATCH($B34&amp;"식비",'1'!$A$2:$A$2593,0),14)</f>
        <v>0</v>
      </c>
      <c r="AQ34" s="337">
        <f>INDEX('1'!$A$2:$O$2593,MATCH($B34&amp;$AQ$6,'1'!$A$2:$A$2593,0),14)</f>
        <v>0</v>
      </c>
      <c r="AR34" s="338"/>
      <c r="AT34" s="456"/>
      <c r="AU34" s="456">
        <f t="shared" si="32"/>
        <v>0</v>
      </c>
      <c r="AV34" s="457">
        <f t="shared" si="33"/>
        <v>0</v>
      </c>
      <c r="AW34" s="341">
        <f t="shared" si="36"/>
        <v>0</v>
      </c>
      <c r="AX34" s="342">
        <f t="shared" si="16"/>
        <v>0</v>
      </c>
      <c r="AY34" s="341">
        <f t="shared" si="34"/>
        <v>0</v>
      </c>
      <c r="AZ34" s="142" t="str">
        <f t="shared" si="35"/>
        <v>O.K</v>
      </c>
    </row>
    <row r="35" spans="1:52" s="142" customFormat="1" ht="36.6" customHeight="1" x14ac:dyDescent="0.25">
      <c r="A35" s="812"/>
      <c r="B35" s="327">
        <v>26</v>
      </c>
      <c r="C35" s="433" t="s">
        <v>235</v>
      </c>
      <c r="D35" s="346"/>
      <c r="E35" s="638">
        <f t="shared" si="17"/>
        <v>0</v>
      </c>
      <c r="F35" s="329"/>
      <c r="G35" s="330">
        <f>IFERROR(VLOOKUP($F35,'NCS 기준단가'!$A$5:$F$265,6,0),)</f>
        <v>0</v>
      </c>
      <c r="H35" s="331"/>
      <c r="I35" s="329"/>
      <c r="J35" s="331"/>
      <c r="K35" s="608">
        <f t="shared" si="4"/>
        <v>0</v>
      </c>
      <c r="L35" s="347"/>
      <c r="M35" s="347"/>
      <c r="N35" s="347"/>
      <c r="O35" s="347"/>
      <c r="P35" s="452">
        <f t="shared" si="18"/>
        <v>0</v>
      </c>
      <c r="Q35" s="452">
        <f t="shared" si="19"/>
        <v>0</v>
      </c>
      <c r="R35" s="431">
        <f t="shared" si="41"/>
        <v>0</v>
      </c>
      <c r="S35" s="431">
        <f t="shared" si="42"/>
        <v>0</v>
      </c>
      <c r="T35" s="431">
        <f t="shared" si="43"/>
        <v>0</v>
      </c>
      <c r="U35" s="431">
        <f t="shared" si="44"/>
        <v>0</v>
      </c>
      <c r="V35" s="452">
        <f t="shared" si="24"/>
        <v>0</v>
      </c>
      <c r="W35" s="452">
        <f t="shared" si="6"/>
        <v>0</v>
      </c>
      <c r="X35" s="452">
        <f t="shared" si="7"/>
        <v>0</v>
      </c>
      <c r="Y35" s="452">
        <f t="shared" si="8"/>
        <v>0</v>
      </c>
      <c r="Z35" s="452">
        <f t="shared" si="9"/>
        <v>0</v>
      </c>
      <c r="AA35" s="334">
        <f t="shared" si="10"/>
        <v>0</v>
      </c>
      <c r="AB35" s="334">
        <f t="shared" si="11"/>
        <v>0</v>
      </c>
      <c r="AC35" s="335">
        <f t="shared" si="25"/>
        <v>0</v>
      </c>
      <c r="AD35" s="336">
        <f t="shared" si="12"/>
        <v>0</v>
      </c>
      <c r="AE35" s="337">
        <f>INDEX('1'!$A$2:$O$2593,MATCH($B35&amp;$AE$6,'1'!$A$2:$A$2593,0),10)</f>
        <v>0</v>
      </c>
      <c r="AF35" s="337">
        <f>INDEX('1'!$A$2:$O$2593,MATCH($B35&amp;$AF$6,'1'!$A$2:$A$2593,0),10)+INDEX('1'!$A$2:$O$2593,MATCH($B35&amp;"식비",'1'!$A$2:$A$2593,0),10)</f>
        <v>0</v>
      </c>
      <c r="AG35" s="337">
        <f>INDEX('1'!$A$2:$O$2593,MATCH($B35&amp;$AG$6,'1'!$A$2:$A$2593,0),10)</f>
        <v>0</v>
      </c>
      <c r="AH35" s="334"/>
      <c r="AI35" s="334">
        <f t="shared" si="26"/>
        <v>0</v>
      </c>
      <c r="AJ35" s="334">
        <f t="shared" si="27"/>
        <v>0</v>
      </c>
      <c r="AK35" s="334">
        <f t="shared" si="28"/>
        <v>0</v>
      </c>
      <c r="AL35" s="334">
        <f t="shared" si="29"/>
        <v>0</v>
      </c>
      <c r="AM35" s="335">
        <f t="shared" si="30"/>
        <v>0</v>
      </c>
      <c r="AN35" s="336">
        <f t="shared" si="31"/>
        <v>0</v>
      </c>
      <c r="AO35" s="337">
        <f>INDEX('1'!$A$2:$O$2593,MATCH($B35&amp;$AO$6,'1'!$A$2:$A$2593,0),14)</f>
        <v>0</v>
      </c>
      <c r="AP35" s="337">
        <f>INDEX('1'!$A$2:$O$2593,MATCH($B35&amp;$AP$6,'1'!$A$2:$A$2593,0),14)+INDEX('1'!$A$2:$O$2593,MATCH($B35&amp;"식비",'1'!$A$2:$A$2593,0),14)</f>
        <v>0</v>
      </c>
      <c r="AQ35" s="337">
        <f>INDEX('1'!$A$2:$O$2593,MATCH($B35&amp;$AQ$6,'1'!$A$2:$A$2593,0),14)</f>
        <v>0</v>
      </c>
      <c r="AR35" s="338"/>
      <c r="AT35" s="456"/>
      <c r="AU35" s="456">
        <f t="shared" si="32"/>
        <v>0</v>
      </c>
      <c r="AV35" s="457">
        <f t="shared" si="33"/>
        <v>0</v>
      </c>
      <c r="AW35" s="341">
        <f t="shared" si="36"/>
        <v>0</v>
      </c>
      <c r="AX35" s="342">
        <f t="shared" si="16"/>
        <v>0</v>
      </c>
      <c r="AY35" s="341">
        <f t="shared" si="34"/>
        <v>0</v>
      </c>
      <c r="AZ35" s="142" t="str">
        <f t="shared" si="35"/>
        <v>O.K</v>
      </c>
    </row>
    <row r="36" spans="1:52" s="142" customFormat="1" ht="36.6" customHeight="1" x14ac:dyDescent="0.25">
      <c r="A36" s="812"/>
      <c r="B36" s="327">
        <v>27</v>
      </c>
      <c r="C36" s="433" t="s">
        <v>235</v>
      </c>
      <c r="D36" s="346"/>
      <c r="E36" s="638">
        <f t="shared" si="17"/>
        <v>0</v>
      </c>
      <c r="F36" s="329"/>
      <c r="G36" s="330">
        <f>IFERROR(VLOOKUP($F36,'NCS 기준단가'!$A$5:$F$265,6,0),)</f>
        <v>0</v>
      </c>
      <c r="H36" s="331"/>
      <c r="I36" s="329"/>
      <c r="J36" s="331"/>
      <c r="K36" s="608">
        <f t="shared" si="4"/>
        <v>0</v>
      </c>
      <c r="L36" s="347"/>
      <c r="M36" s="347"/>
      <c r="N36" s="347"/>
      <c r="O36" s="347"/>
      <c r="P36" s="452">
        <f t="shared" si="18"/>
        <v>0</v>
      </c>
      <c r="Q36" s="452">
        <f t="shared" si="19"/>
        <v>0</v>
      </c>
      <c r="R36" s="431">
        <f t="shared" si="41"/>
        <v>0</v>
      </c>
      <c r="S36" s="431">
        <f t="shared" si="42"/>
        <v>0</v>
      </c>
      <c r="T36" s="431">
        <f t="shared" si="43"/>
        <v>0</v>
      </c>
      <c r="U36" s="431">
        <f t="shared" si="44"/>
        <v>0</v>
      </c>
      <c r="V36" s="452">
        <f t="shared" si="24"/>
        <v>0</v>
      </c>
      <c r="W36" s="452">
        <f t="shared" si="6"/>
        <v>0</v>
      </c>
      <c r="X36" s="452">
        <f t="shared" si="7"/>
        <v>0</v>
      </c>
      <c r="Y36" s="452">
        <f t="shared" si="8"/>
        <v>0</v>
      </c>
      <c r="Z36" s="452">
        <f t="shared" si="9"/>
        <v>0</v>
      </c>
      <c r="AA36" s="334">
        <f t="shared" si="10"/>
        <v>0</v>
      </c>
      <c r="AB36" s="334">
        <f t="shared" si="11"/>
        <v>0</v>
      </c>
      <c r="AC36" s="335">
        <f t="shared" si="25"/>
        <v>0</v>
      </c>
      <c r="AD36" s="336">
        <f t="shared" si="12"/>
        <v>0</v>
      </c>
      <c r="AE36" s="337">
        <f>INDEX('1'!$A$2:$O$2593,MATCH($B36&amp;$AE$6,'1'!$A$2:$A$2593,0),10)</f>
        <v>0</v>
      </c>
      <c r="AF36" s="337">
        <f>INDEX('1'!$A$2:$O$2593,MATCH($B36&amp;$AF$6,'1'!$A$2:$A$2593,0),10)+INDEX('1'!$A$2:$O$2593,MATCH($B36&amp;"식비",'1'!$A$2:$A$2593,0),10)</f>
        <v>0</v>
      </c>
      <c r="AG36" s="337">
        <f>INDEX('1'!$A$2:$O$2593,MATCH($B36&amp;$AG$6,'1'!$A$2:$A$2593,0),10)</f>
        <v>0</v>
      </c>
      <c r="AH36" s="334"/>
      <c r="AI36" s="334">
        <f t="shared" si="26"/>
        <v>0</v>
      </c>
      <c r="AJ36" s="334">
        <f t="shared" si="27"/>
        <v>0</v>
      </c>
      <c r="AK36" s="334">
        <f t="shared" si="28"/>
        <v>0</v>
      </c>
      <c r="AL36" s="334">
        <f t="shared" si="29"/>
        <v>0</v>
      </c>
      <c r="AM36" s="335">
        <f t="shared" si="30"/>
        <v>0</v>
      </c>
      <c r="AN36" s="336">
        <f t="shared" si="31"/>
        <v>0</v>
      </c>
      <c r="AO36" s="337">
        <f>INDEX('1'!$A$2:$O$2593,MATCH($B36&amp;$AO$6,'1'!$A$2:$A$2593,0),14)</f>
        <v>0</v>
      </c>
      <c r="AP36" s="337">
        <f>INDEX('1'!$A$2:$O$2593,MATCH($B36&amp;$AP$6,'1'!$A$2:$A$2593,0),14)+INDEX('1'!$A$2:$O$2593,MATCH($B36&amp;"식비",'1'!$A$2:$A$2593,0),14)</f>
        <v>0</v>
      </c>
      <c r="AQ36" s="337">
        <f>INDEX('1'!$A$2:$O$2593,MATCH($B36&amp;$AQ$6,'1'!$A$2:$A$2593,0),14)</f>
        <v>0</v>
      </c>
      <c r="AR36" s="338"/>
      <c r="AT36" s="456"/>
      <c r="AU36" s="458">
        <f>IFERROR(AD36/G36,)</f>
        <v>0</v>
      </c>
      <c r="AV36" s="457">
        <f t="shared" si="33"/>
        <v>0</v>
      </c>
      <c r="AW36" s="341">
        <f t="shared" si="36"/>
        <v>0</v>
      </c>
      <c r="AX36" s="342">
        <f t="shared" si="16"/>
        <v>0</v>
      </c>
      <c r="AY36" s="341">
        <f t="shared" si="34"/>
        <v>0</v>
      </c>
      <c r="AZ36" s="142" t="str">
        <f t="shared" si="35"/>
        <v>O.K</v>
      </c>
    </row>
    <row r="37" spans="1:52" s="142" customFormat="1" ht="36.6" customHeight="1" x14ac:dyDescent="0.25">
      <c r="A37" s="812"/>
      <c r="B37" s="327">
        <v>28</v>
      </c>
      <c r="C37" s="433" t="s">
        <v>235</v>
      </c>
      <c r="D37" s="641"/>
      <c r="E37" s="638">
        <f t="shared" si="17"/>
        <v>0</v>
      </c>
      <c r="F37" s="329"/>
      <c r="G37" s="330">
        <f>IFERROR(VLOOKUP($F37,'NCS 기준단가'!$A$5:$F$265,6,0),)</f>
        <v>0</v>
      </c>
      <c r="H37" s="331"/>
      <c r="I37" s="329"/>
      <c r="J37" s="331"/>
      <c r="K37" s="608">
        <f t="shared" si="4"/>
        <v>0</v>
      </c>
      <c r="L37" s="347"/>
      <c r="M37" s="347"/>
      <c r="N37" s="347"/>
      <c r="O37" s="347"/>
      <c r="P37" s="452">
        <f t="shared" si="18"/>
        <v>0</v>
      </c>
      <c r="Q37" s="452">
        <f t="shared" si="19"/>
        <v>0</v>
      </c>
      <c r="R37" s="431">
        <f t="shared" si="41"/>
        <v>0</v>
      </c>
      <c r="S37" s="431">
        <f t="shared" si="42"/>
        <v>0</v>
      </c>
      <c r="T37" s="431">
        <f t="shared" si="43"/>
        <v>0</v>
      </c>
      <c r="U37" s="431">
        <f t="shared" si="44"/>
        <v>0</v>
      </c>
      <c r="V37" s="452">
        <f t="shared" si="24"/>
        <v>0</v>
      </c>
      <c r="W37" s="452">
        <f t="shared" si="6"/>
        <v>0</v>
      </c>
      <c r="X37" s="452">
        <f t="shared" si="7"/>
        <v>0</v>
      </c>
      <c r="Y37" s="452">
        <f t="shared" si="8"/>
        <v>0</v>
      </c>
      <c r="Z37" s="452">
        <f t="shared" si="9"/>
        <v>0</v>
      </c>
      <c r="AA37" s="334">
        <f t="shared" si="10"/>
        <v>0</v>
      </c>
      <c r="AB37" s="334">
        <f t="shared" si="11"/>
        <v>0</v>
      </c>
      <c r="AC37" s="335">
        <f t="shared" si="25"/>
        <v>0</v>
      </c>
      <c r="AD37" s="336">
        <f t="shared" si="12"/>
        <v>0</v>
      </c>
      <c r="AE37" s="337">
        <f>INDEX('1'!$A$2:$O$2593,MATCH($B37&amp;$AE$6,'1'!$A$2:$A$2593,0),10)</f>
        <v>0</v>
      </c>
      <c r="AF37" s="337">
        <f>INDEX('1'!$A$2:$O$2593,MATCH($B37&amp;$AF$6,'1'!$A$2:$A$2593,0),10)+INDEX('1'!$A$2:$O$2593,MATCH($B37&amp;"식비",'1'!$A$2:$A$2593,0),10)</f>
        <v>0</v>
      </c>
      <c r="AG37" s="337">
        <f>INDEX('1'!$A$2:$O$2593,MATCH($B37&amp;$AG$6,'1'!$A$2:$A$2593,0),10)</f>
        <v>0</v>
      </c>
      <c r="AH37" s="334"/>
      <c r="AI37" s="334">
        <f t="shared" si="26"/>
        <v>0</v>
      </c>
      <c r="AJ37" s="334">
        <f t="shared" si="27"/>
        <v>0</v>
      </c>
      <c r="AK37" s="334">
        <f t="shared" si="28"/>
        <v>0</v>
      </c>
      <c r="AL37" s="334">
        <f t="shared" si="29"/>
        <v>0</v>
      </c>
      <c r="AM37" s="335">
        <f t="shared" si="30"/>
        <v>0</v>
      </c>
      <c r="AN37" s="336">
        <f t="shared" si="31"/>
        <v>0</v>
      </c>
      <c r="AO37" s="337">
        <f>INDEX('1'!$A$2:$O$2593,MATCH($B37&amp;$AO$6,'1'!$A$2:$A$2593,0),14)</f>
        <v>0</v>
      </c>
      <c r="AP37" s="337">
        <f>INDEX('1'!$A$2:$O$2593,MATCH($B37&amp;$AP$6,'1'!$A$2:$A$2593,0),14)+INDEX('1'!$A$2:$O$2593,MATCH($B37&amp;"식비",'1'!$A$2:$A$2593,0),14)</f>
        <v>0</v>
      </c>
      <c r="AQ37" s="337">
        <f>INDEX('1'!$A$2:$O$2593,MATCH($B37&amp;$AQ$6,'1'!$A$2:$A$2593,0),14)</f>
        <v>0</v>
      </c>
      <c r="AR37" s="338"/>
      <c r="AT37" s="456"/>
      <c r="AU37" s="457">
        <f t="shared" si="32"/>
        <v>0</v>
      </c>
      <c r="AV37" s="457">
        <f t="shared" si="33"/>
        <v>0</v>
      </c>
    </row>
    <row r="38" spans="1:52" s="142" customFormat="1" ht="36.6" customHeight="1" x14ac:dyDescent="0.25">
      <c r="A38" s="812"/>
      <c r="B38" s="327">
        <v>29</v>
      </c>
      <c r="C38" s="433" t="s">
        <v>235</v>
      </c>
      <c r="D38" s="641"/>
      <c r="E38" s="638">
        <f t="shared" si="17"/>
        <v>0</v>
      </c>
      <c r="F38" s="329"/>
      <c r="G38" s="330">
        <f>IFERROR(VLOOKUP($F38,'NCS 기준단가'!$A$5:$F$265,6,0),)</f>
        <v>0</v>
      </c>
      <c r="H38" s="331"/>
      <c r="I38" s="329"/>
      <c r="J38" s="331"/>
      <c r="K38" s="608">
        <f t="shared" si="4"/>
        <v>0</v>
      </c>
      <c r="L38" s="347"/>
      <c r="M38" s="347"/>
      <c r="N38" s="347"/>
      <c r="O38" s="347"/>
      <c r="P38" s="452">
        <f t="shared" si="18"/>
        <v>0</v>
      </c>
      <c r="Q38" s="452">
        <f t="shared" si="19"/>
        <v>0</v>
      </c>
      <c r="R38" s="431">
        <f t="shared" si="41"/>
        <v>0</v>
      </c>
      <c r="S38" s="431">
        <f t="shared" si="42"/>
        <v>0</v>
      </c>
      <c r="T38" s="431">
        <f t="shared" si="43"/>
        <v>0</v>
      </c>
      <c r="U38" s="431">
        <f t="shared" si="44"/>
        <v>0</v>
      </c>
      <c r="V38" s="452">
        <f t="shared" si="24"/>
        <v>0</v>
      </c>
      <c r="W38" s="452">
        <f t="shared" si="6"/>
        <v>0</v>
      </c>
      <c r="X38" s="452">
        <f t="shared" si="7"/>
        <v>0</v>
      </c>
      <c r="Y38" s="452">
        <f t="shared" si="8"/>
        <v>0</v>
      </c>
      <c r="Z38" s="452">
        <f t="shared" si="9"/>
        <v>0</v>
      </c>
      <c r="AA38" s="334">
        <f t="shared" si="10"/>
        <v>0</v>
      </c>
      <c r="AB38" s="334">
        <f t="shared" si="11"/>
        <v>0</v>
      </c>
      <c r="AC38" s="335">
        <f t="shared" si="25"/>
        <v>0</v>
      </c>
      <c r="AD38" s="336">
        <f t="shared" si="12"/>
        <v>0</v>
      </c>
      <c r="AE38" s="337">
        <f>INDEX('1'!$A$2:$O$2593,MATCH($B38&amp;$AE$6,'1'!$A$2:$A$2593,0),10)</f>
        <v>0</v>
      </c>
      <c r="AF38" s="337">
        <f>INDEX('1'!$A$2:$O$2593,MATCH($B38&amp;$AF$6,'1'!$A$2:$A$2593,0),10)+INDEX('1'!$A$2:$O$2593,MATCH($B38&amp;"식비",'1'!$A$2:$A$2593,0),10)</f>
        <v>0</v>
      </c>
      <c r="AG38" s="337">
        <f>INDEX('1'!$A$2:$O$2593,MATCH($B38&amp;$AG$6,'1'!$A$2:$A$2593,0),10)</f>
        <v>0</v>
      </c>
      <c r="AH38" s="334"/>
      <c r="AI38" s="334">
        <f t="shared" si="26"/>
        <v>0</v>
      </c>
      <c r="AJ38" s="334">
        <f t="shared" si="27"/>
        <v>0</v>
      </c>
      <c r="AK38" s="334">
        <f t="shared" si="28"/>
        <v>0</v>
      </c>
      <c r="AL38" s="334">
        <f t="shared" si="29"/>
        <v>0</v>
      </c>
      <c r="AM38" s="335">
        <f t="shared" si="30"/>
        <v>0</v>
      </c>
      <c r="AN38" s="336">
        <f t="shared" si="31"/>
        <v>0</v>
      </c>
      <c r="AO38" s="337">
        <f>INDEX('1'!$A$2:$O$2593,MATCH($B38&amp;$AO$6,'1'!$A$2:$A$2593,0),14)</f>
        <v>0</v>
      </c>
      <c r="AP38" s="337">
        <f>INDEX('1'!$A$2:$O$2593,MATCH($B38&amp;$AP$6,'1'!$A$2:$A$2593,0),14)+INDEX('1'!$A$2:$O$2593,MATCH($B38&amp;"식비",'1'!$A$2:$A$2593,0),14)</f>
        <v>0</v>
      </c>
      <c r="AQ38" s="337">
        <f>INDEX('1'!$A$2:$O$2593,MATCH($B38&amp;$AQ$6,'1'!$A$2:$A$2593,0),14)</f>
        <v>0</v>
      </c>
      <c r="AR38" s="338"/>
      <c r="AT38" s="456"/>
      <c r="AU38" s="457">
        <f t="shared" si="32"/>
        <v>0</v>
      </c>
      <c r="AV38" s="457">
        <f t="shared" si="33"/>
        <v>0</v>
      </c>
    </row>
    <row r="39" spans="1:52" s="142" customFormat="1" ht="36.6" customHeight="1" x14ac:dyDescent="0.25">
      <c r="A39" s="812"/>
      <c r="B39" s="327">
        <v>30</v>
      </c>
      <c r="C39" s="433" t="s">
        <v>235</v>
      </c>
      <c r="D39" s="641"/>
      <c r="E39" s="638">
        <f t="shared" si="17"/>
        <v>0</v>
      </c>
      <c r="F39" s="329"/>
      <c r="G39" s="330">
        <f>IFERROR(VLOOKUP($F39,'NCS 기준단가'!$A$5:$F$265,6,0),)</f>
        <v>0</v>
      </c>
      <c r="H39" s="331"/>
      <c r="I39" s="329"/>
      <c r="J39" s="331"/>
      <c r="K39" s="608">
        <f t="shared" si="4"/>
        <v>0</v>
      </c>
      <c r="L39" s="347"/>
      <c r="M39" s="347"/>
      <c r="N39" s="347"/>
      <c r="O39" s="347"/>
      <c r="P39" s="452">
        <f t="shared" si="18"/>
        <v>0</v>
      </c>
      <c r="Q39" s="452">
        <f t="shared" si="19"/>
        <v>0</v>
      </c>
      <c r="R39" s="431">
        <f t="shared" si="41"/>
        <v>0</v>
      </c>
      <c r="S39" s="431">
        <f t="shared" si="42"/>
        <v>0</v>
      </c>
      <c r="T39" s="431">
        <f t="shared" si="43"/>
        <v>0</v>
      </c>
      <c r="U39" s="431">
        <f t="shared" si="44"/>
        <v>0</v>
      </c>
      <c r="V39" s="452">
        <f t="shared" si="24"/>
        <v>0</v>
      </c>
      <c r="W39" s="452">
        <f t="shared" si="6"/>
        <v>0</v>
      </c>
      <c r="X39" s="452">
        <f t="shared" si="7"/>
        <v>0</v>
      </c>
      <c r="Y39" s="452">
        <f t="shared" si="8"/>
        <v>0</v>
      </c>
      <c r="Z39" s="452">
        <f t="shared" si="9"/>
        <v>0</v>
      </c>
      <c r="AA39" s="334">
        <f t="shared" si="10"/>
        <v>0</v>
      </c>
      <c r="AB39" s="334">
        <f t="shared" si="11"/>
        <v>0</v>
      </c>
      <c r="AC39" s="335">
        <f t="shared" si="25"/>
        <v>0</v>
      </c>
      <c r="AD39" s="336">
        <f t="shared" si="12"/>
        <v>0</v>
      </c>
      <c r="AE39" s="337">
        <f>INDEX('1'!$A$2:$O$2593,MATCH($B39&amp;$AE$6,'1'!$A$2:$A$2593,0),10)</f>
        <v>0</v>
      </c>
      <c r="AF39" s="337">
        <f>INDEX('1'!$A$2:$O$2593,MATCH($B39&amp;$AF$6,'1'!$A$2:$A$2593,0),10)+INDEX('1'!$A$2:$O$2593,MATCH($B39&amp;"식비",'1'!$A$2:$A$2593,0),10)</f>
        <v>0</v>
      </c>
      <c r="AG39" s="337">
        <f>INDEX('1'!$A$2:$O$2593,MATCH($B39&amp;$AG$6,'1'!$A$2:$A$2593,0),10)</f>
        <v>0</v>
      </c>
      <c r="AH39" s="334"/>
      <c r="AI39" s="334">
        <f t="shared" si="26"/>
        <v>0</v>
      </c>
      <c r="AJ39" s="334">
        <f t="shared" si="27"/>
        <v>0</v>
      </c>
      <c r="AK39" s="334">
        <f t="shared" si="28"/>
        <v>0</v>
      </c>
      <c r="AL39" s="334">
        <f t="shared" si="29"/>
        <v>0</v>
      </c>
      <c r="AM39" s="335">
        <f t="shared" si="30"/>
        <v>0</v>
      </c>
      <c r="AN39" s="336">
        <f t="shared" si="31"/>
        <v>0</v>
      </c>
      <c r="AO39" s="337">
        <f>INDEX('1'!$A$2:$O$2593,MATCH($B39&amp;$AO$6,'1'!$A$2:$A$2593,0),14)</f>
        <v>0</v>
      </c>
      <c r="AP39" s="337">
        <f>INDEX('1'!$A$2:$O$2593,MATCH($B39&amp;$AP$6,'1'!$A$2:$A$2593,0),14)+INDEX('1'!$A$2:$O$2593,MATCH($B39&amp;"식비",'1'!$A$2:$A$2593,0),14)</f>
        <v>0</v>
      </c>
      <c r="AQ39" s="337">
        <f>INDEX('1'!$A$2:$O$2593,MATCH($B39&amp;$AQ$6,'1'!$A$2:$A$2593,0),14)</f>
        <v>0</v>
      </c>
      <c r="AR39" s="338"/>
      <c r="AT39" s="456"/>
      <c r="AU39" s="457">
        <f t="shared" si="32"/>
        <v>0</v>
      </c>
      <c r="AV39" s="457">
        <f t="shared" si="33"/>
        <v>0</v>
      </c>
    </row>
    <row r="40" spans="1:52" s="142" customFormat="1" ht="36.6" customHeight="1" x14ac:dyDescent="0.25">
      <c r="A40" s="812"/>
      <c r="B40" s="327">
        <v>31</v>
      </c>
      <c r="C40" s="433" t="s">
        <v>235</v>
      </c>
      <c r="D40" s="642"/>
      <c r="E40" s="638">
        <f t="shared" si="17"/>
        <v>0</v>
      </c>
      <c r="F40" s="329"/>
      <c r="G40" s="330">
        <f>IFERROR(VLOOKUP($F40,'NCS 기준단가'!$A$5:$F$265,6,0),)</f>
        <v>0</v>
      </c>
      <c r="H40" s="331"/>
      <c r="I40" s="329"/>
      <c r="J40" s="331"/>
      <c r="K40" s="608">
        <f t="shared" si="4"/>
        <v>0</v>
      </c>
      <c r="L40" s="347"/>
      <c r="M40" s="347"/>
      <c r="N40" s="347"/>
      <c r="O40" s="347"/>
      <c r="P40" s="452">
        <f t="shared" si="18"/>
        <v>0</v>
      </c>
      <c r="Q40" s="452">
        <f t="shared" si="19"/>
        <v>0</v>
      </c>
      <c r="R40" s="431">
        <f t="shared" si="41"/>
        <v>0</v>
      </c>
      <c r="S40" s="431">
        <f t="shared" si="42"/>
        <v>0</v>
      </c>
      <c r="T40" s="431">
        <f t="shared" si="43"/>
        <v>0</v>
      </c>
      <c r="U40" s="431">
        <f t="shared" si="44"/>
        <v>0</v>
      </c>
      <c r="V40" s="452">
        <f t="shared" si="24"/>
        <v>0</v>
      </c>
      <c r="W40" s="452">
        <f t="shared" si="6"/>
        <v>0</v>
      </c>
      <c r="X40" s="452">
        <f t="shared" si="7"/>
        <v>0</v>
      </c>
      <c r="Y40" s="452">
        <f t="shared" si="8"/>
        <v>0</v>
      </c>
      <c r="Z40" s="452">
        <f t="shared" si="9"/>
        <v>0</v>
      </c>
      <c r="AA40" s="334">
        <f t="shared" si="10"/>
        <v>0</v>
      </c>
      <c r="AB40" s="334">
        <f t="shared" si="11"/>
        <v>0</v>
      </c>
      <c r="AC40" s="335">
        <f t="shared" si="25"/>
        <v>0</v>
      </c>
      <c r="AD40" s="336">
        <f t="shared" si="12"/>
        <v>0</v>
      </c>
      <c r="AE40" s="337">
        <f>INDEX('1'!$A$2:$O$2593,MATCH($B40&amp;$AE$6,'1'!$A$2:$A$2593,0),10)</f>
        <v>0</v>
      </c>
      <c r="AF40" s="337">
        <f>INDEX('1'!$A$2:$O$2593,MATCH($B40&amp;$AF$6,'1'!$A$2:$A$2593,0),10)+INDEX('1'!$A$2:$O$2593,MATCH($B40&amp;"식비",'1'!$A$2:$A$2593,0),10)</f>
        <v>0</v>
      </c>
      <c r="AG40" s="337">
        <f>INDEX('1'!$A$2:$O$2593,MATCH($B40&amp;$AG$6,'1'!$A$2:$A$2593,0),10)</f>
        <v>0</v>
      </c>
      <c r="AH40" s="334"/>
      <c r="AI40" s="334">
        <f t="shared" si="26"/>
        <v>0</v>
      </c>
      <c r="AJ40" s="334">
        <f t="shared" si="27"/>
        <v>0</v>
      </c>
      <c r="AK40" s="334">
        <f t="shared" si="28"/>
        <v>0</v>
      </c>
      <c r="AL40" s="334">
        <f t="shared" si="29"/>
        <v>0</v>
      </c>
      <c r="AM40" s="335">
        <f t="shared" si="30"/>
        <v>0</v>
      </c>
      <c r="AN40" s="336">
        <f t="shared" si="31"/>
        <v>0</v>
      </c>
      <c r="AO40" s="337">
        <f>INDEX('1'!$A$2:$O$2593,MATCH($B40&amp;$AO$6,'1'!$A$2:$A$2593,0),14)</f>
        <v>0</v>
      </c>
      <c r="AP40" s="337">
        <f>INDEX('1'!$A$2:$O$2593,MATCH($B40&amp;$AP$6,'1'!$A$2:$A$2593,0),14)+INDEX('1'!$A$2:$O$2593,MATCH($B40&amp;"식비",'1'!$A$2:$A$2593,0),14)</f>
        <v>0</v>
      </c>
      <c r="AQ40" s="337">
        <f>INDEX('1'!$A$2:$O$2593,MATCH($B40&amp;$AQ$6,'1'!$A$2:$A$2593,0),14)</f>
        <v>0</v>
      </c>
      <c r="AR40" s="338"/>
      <c r="AT40" s="456"/>
      <c r="AU40" s="457">
        <f t="shared" si="32"/>
        <v>0</v>
      </c>
      <c r="AV40" s="457">
        <f t="shared" si="33"/>
        <v>0</v>
      </c>
    </row>
    <row r="41" spans="1:52" s="142" customFormat="1" ht="36.6" customHeight="1" x14ac:dyDescent="0.25">
      <c r="A41" s="812"/>
      <c r="B41" s="327">
        <v>32</v>
      </c>
      <c r="C41" s="433" t="s">
        <v>235</v>
      </c>
      <c r="D41" s="641"/>
      <c r="E41" s="638">
        <f t="shared" si="17"/>
        <v>0</v>
      </c>
      <c r="F41" s="329"/>
      <c r="G41" s="330">
        <f>IFERROR(VLOOKUP($F41,'NCS 기준단가'!$A$5:$F$265,6,0),)</f>
        <v>0</v>
      </c>
      <c r="H41" s="331"/>
      <c r="I41" s="329"/>
      <c r="J41" s="331"/>
      <c r="K41" s="608">
        <f t="shared" si="4"/>
        <v>0</v>
      </c>
      <c r="L41" s="347"/>
      <c r="M41" s="347"/>
      <c r="N41" s="347"/>
      <c r="O41" s="347"/>
      <c r="P41" s="452">
        <f t="shared" si="18"/>
        <v>0</v>
      </c>
      <c r="Q41" s="452">
        <f t="shared" si="19"/>
        <v>0</v>
      </c>
      <c r="R41" s="431">
        <f t="shared" si="41"/>
        <v>0</v>
      </c>
      <c r="S41" s="431">
        <f t="shared" si="42"/>
        <v>0</v>
      </c>
      <c r="T41" s="431">
        <f t="shared" si="43"/>
        <v>0</v>
      </c>
      <c r="U41" s="431">
        <f t="shared" si="44"/>
        <v>0</v>
      </c>
      <c r="V41" s="452">
        <f t="shared" si="24"/>
        <v>0</v>
      </c>
      <c r="W41" s="452">
        <f t="shared" si="6"/>
        <v>0</v>
      </c>
      <c r="X41" s="452">
        <f t="shared" si="7"/>
        <v>0</v>
      </c>
      <c r="Y41" s="452">
        <f t="shared" si="8"/>
        <v>0</v>
      </c>
      <c r="Z41" s="452">
        <f t="shared" si="9"/>
        <v>0</v>
      </c>
      <c r="AA41" s="334">
        <f t="shared" si="10"/>
        <v>0</v>
      </c>
      <c r="AB41" s="334">
        <f t="shared" si="11"/>
        <v>0</v>
      </c>
      <c r="AC41" s="335">
        <f t="shared" si="25"/>
        <v>0</v>
      </c>
      <c r="AD41" s="336">
        <f t="shared" si="12"/>
        <v>0</v>
      </c>
      <c r="AE41" s="337">
        <f>INDEX('1'!$A$2:$O$2593,MATCH($B41&amp;$AE$6,'1'!$A$2:$A$2593,0),10)</f>
        <v>0</v>
      </c>
      <c r="AF41" s="337">
        <f>INDEX('1'!$A$2:$O$2593,MATCH($B41&amp;$AF$6,'1'!$A$2:$A$2593,0),10)+INDEX('1'!$A$2:$O$2593,MATCH($B41&amp;"식비",'1'!$A$2:$A$2593,0),10)</f>
        <v>0</v>
      </c>
      <c r="AG41" s="337">
        <f>INDEX('1'!$A$2:$O$2593,MATCH($B41&amp;$AG$6,'1'!$A$2:$A$2593,0),10)</f>
        <v>0</v>
      </c>
      <c r="AH41" s="334"/>
      <c r="AI41" s="334">
        <f t="shared" si="26"/>
        <v>0</v>
      </c>
      <c r="AJ41" s="334">
        <f t="shared" si="27"/>
        <v>0</v>
      </c>
      <c r="AK41" s="334">
        <f t="shared" si="28"/>
        <v>0</v>
      </c>
      <c r="AL41" s="334">
        <f t="shared" si="29"/>
        <v>0</v>
      </c>
      <c r="AM41" s="335">
        <f t="shared" si="30"/>
        <v>0</v>
      </c>
      <c r="AN41" s="336">
        <f t="shared" si="31"/>
        <v>0</v>
      </c>
      <c r="AO41" s="337">
        <f>INDEX('1'!$A$2:$O$2593,MATCH($B41&amp;$AO$6,'1'!$A$2:$A$2593,0),14)</f>
        <v>0</v>
      </c>
      <c r="AP41" s="337">
        <f>INDEX('1'!$A$2:$O$2593,MATCH($B41&amp;$AP$6,'1'!$A$2:$A$2593,0),14)+INDEX('1'!$A$2:$O$2593,MATCH($B41&amp;"식비",'1'!$A$2:$A$2593,0),14)</f>
        <v>0</v>
      </c>
      <c r="AQ41" s="337">
        <f>INDEX('1'!$A$2:$O$2593,MATCH($B41&amp;$AQ$6,'1'!$A$2:$A$2593,0),14)</f>
        <v>0</v>
      </c>
      <c r="AR41" s="338"/>
      <c r="AT41" s="456"/>
      <c r="AU41" s="457">
        <f t="shared" si="32"/>
        <v>0</v>
      </c>
      <c r="AV41" s="457">
        <f t="shared" si="33"/>
        <v>0</v>
      </c>
    </row>
    <row r="42" spans="1:52" s="142" customFormat="1" ht="36.6" customHeight="1" x14ac:dyDescent="0.25">
      <c r="A42" s="812"/>
      <c r="B42" s="327">
        <v>33</v>
      </c>
      <c r="C42" s="433" t="s">
        <v>235</v>
      </c>
      <c r="D42" s="643"/>
      <c r="E42" s="638">
        <f t="shared" si="17"/>
        <v>0</v>
      </c>
      <c r="F42" s="329"/>
      <c r="G42" s="330">
        <f>IFERROR(VLOOKUP($F42,'NCS 기준단가'!$A$5:$F$265,6,0),)</f>
        <v>0</v>
      </c>
      <c r="H42" s="352"/>
      <c r="I42" s="351"/>
      <c r="J42" s="352"/>
      <c r="K42" s="608">
        <f t="shared" si="4"/>
        <v>0</v>
      </c>
      <c r="L42" s="353"/>
      <c r="M42" s="353"/>
      <c r="N42" s="353"/>
      <c r="O42" s="353"/>
      <c r="P42" s="452">
        <f t="shared" si="18"/>
        <v>0</v>
      </c>
      <c r="Q42" s="452">
        <f t="shared" si="19"/>
        <v>0</v>
      </c>
      <c r="R42" s="431">
        <f t="shared" si="41"/>
        <v>0</v>
      </c>
      <c r="S42" s="431">
        <f t="shared" si="42"/>
        <v>0</v>
      </c>
      <c r="T42" s="431">
        <f t="shared" si="43"/>
        <v>0</v>
      </c>
      <c r="U42" s="431">
        <f t="shared" si="44"/>
        <v>0</v>
      </c>
      <c r="V42" s="452">
        <f t="shared" si="24"/>
        <v>0</v>
      </c>
      <c r="W42" s="452">
        <f t="shared" si="6"/>
        <v>0</v>
      </c>
      <c r="X42" s="452">
        <f t="shared" si="7"/>
        <v>0</v>
      </c>
      <c r="Y42" s="452">
        <f t="shared" si="8"/>
        <v>0</v>
      </c>
      <c r="Z42" s="452">
        <f t="shared" si="9"/>
        <v>0</v>
      </c>
      <c r="AA42" s="334">
        <f t="shared" si="10"/>
        <v>0</v>
      </c>
      <c r="AB42" s="334">
        <f t="shared" si="11"/>
        <v>0</v>
      </c>
      <c r="AC42" s="335">
        <f t="shared" si="25"/>
        <v>0</v>
      </c>
      <c r="AD42" s="336">
        <f t="shared" si="12"/>
        <v>0</v>
      </c>
      <c r="AE42" s="337">
        <f>INDEX('1'!$A$2:$O$2593,MATCH($B42&amp;$AE$6,'1'!$A$2:$A$2593,0),10)</f>
        <v>0</v>
      </c>
      <c r="AF42" s="337">
        <f>INDEX('1'!$A$2:$O$2593,MATCH($B42&amp;$AF$6,'1'!$A$2:$A$2593,0),10)+INDEX('1'!$A$2:$O$2593,MATCH($B42&amp;"식비",'1'!$A$2:$A$2593,0),10)</f>
        <v>0</v>
      </c>
      <c r="AG42" s="337">
        <f>INDEX('1'!$A$2:$O$2593,MATCH($B42&amp;$AG$6,'1'!$A$2:$A$2593,0),10)</f>
        <v>0</v>
      </c>
      <c r="AH42" s="334"/>
      <c r="AI42" s="334">
        <f t="shared" si="26"/>
        <v>0</v>
      </c>
      <c r="AJ42" s="334">
        <f t="shared" si="27"/>
        <v>0</v>
      </c>
      <c r="AK42" s="334">
        <f t="shared" si="28"/>
        <v>0</v>
      </c>
      <c r="AL42" s="334">
        <f t="shared" si="29"/>
        <v>0</v>
      </c>
      <c r="AM42" s="335">
        <f t="shared" si="30"/>
        <v>0</v>
      </c>
      <c r="AN42" s="336">
        <f t="shared" si="31"/>
        <v>0</v>
      </c>
      <c r="AO42" s="337">
        <f>INDEX('1'!$A$2:$O$2593,MATCH($B42&amp;$AO$6,'1'!$A$2:$A$2593,0),14)</f>
        <v>0</v>
      </c>
      <c r="AP42" s="337">
        <f>INDEX('1'!$A$2:$O$2593,MATCH($B42&amp;$AP$6,'1'!$A$2:$A$2593,0),14)+INDEX('1'!$A$2:$O$2593,MATCH($B42&amp;"식비",'1'!$A$2:$A$2593,0),14)</f>
        <v>0</v>
      </c>
      <c r="AQ42" s="337">
        <f>INDEX('1'!$A$2:$O$2593,MATCH($B42&amp;$AQ$6,'1'!$A$2:$A$2593,0),14)</f>
        <v>0</v>
      </c>
      <c r="AR42" s="338"/>
      <c r="AT42" s="456"/>
      <c r="AU42" s="457">
        <f t="shared" si="32"/>
        <v>0</v>
      </c>
      <c r="AV42" s="457">
        <f t="shared" si="33"/>
        <v>0</v>
      </c>
    </row>
    <row r="43" spans="1:52" s="142" customFormat="1" ht="36.6" customHeight="1" x14ac:dyDescent="0.25">
      <c r="A43" s="812"/>
      <c r="B43" s="327">
        <v>34</v>
      </c>
      <c r="C43" s="433" t="s">
        <v>235</v>
      </c>
      <c r="D43" s="641"/>
      <c r="E43" s="638">
        <f t="shared" si="17"/>
        <v>0</v>
      </c>
      <c r="F43" s="329"/>
      <c r="G43" s="330">
        <f>IFERROR(VLOOKUP($F43,'NCS 기준단가'!$A$5:$F$265,6,0),)</f>
        <v>0</v>
      </c>
      <c r="H43" s="331"/>
      <c r="I43" s="332"/>
      <c r="J43" s="331"/>
      <c r="K43" s="608">
        <f t="shared" si="4"/>
        <v>0</v>
      </c>
      <c r="L43" s="333"/>
      <c r="M43" s="333"/>
      <c r="N43" s="333"/>
      <c r="O43" s="333"/>
      <c r="P43" s="452">
        <f t="shared" si="18"/>
        <v>0</v>
      </c>
      <c r="Q43" s="452">
        <f t="shared" si="19"/>
        <v>0</v>
      </c>
      <c r="R43" s="431">
        <f t="shared" si="41"/>
        <v>0</v>
      </c>
      <c r="S43" s="431">
        <f t="shared" si="42"/>
        <v>0</v>
      </c>
      <c r="T43" s="431">
        <f t="shared" si="43"/>
        <v>0</v>
      </c>
      <c r="U43" s="431">
        <f t="shared" si="44"/>
        <v>0</v>
      </c>
      <c r="V43" s="452">
        <f t="shared" si="24"/>
        <v>0</v>
      </c>
      <c r="W43" s="452">
        <f t="shared" si="6"/>
        <v>0</v>
      </c>
      <c r="X43" s="452">
        <f t="shared" si="7"/>
        <v>0</v>
      </c>
      <c r="Y43" s="452">
        <f t="shared" si="8"/>
        <v>0</v>
      </c>
      <c r="Z43" s="452">
        <f t="shared" si="9"/>
        <v>0</v>
      </c>
      <c r="AA43" s="334">
        <f t="shared" si="10"/>
        <v>0</v>
      </c>
      <c r="AB43" s="334">
        <f t="shared" si="11"/>
        <v>0</v>
      </c>
      <c r="AC43" s="335">
        <f t="shared" si="25"/>
        <v>0</v>
      </c>
      <c r="AD43" s="336">
        <f t="shared" si="12"/>
        <v>0</v>
      </c>
      <c r="AE43" s="337">
        <f>INDEX('1'!$A$2:$O$2593,MATCH($B43&amp;$AE$6,'1'!$A$2:$A$2593,0),10)</f>
        <v>0</v>
      </c>
      <c r="AF43" s="337">
        <f>INDEX('1'!$A$2:$O$2593,MATCH($B43&amp;$AF$6,'1'!$A$2:$A$2593,0),10)+INDEX('1'!$A$2:$O$2593,MATCH($B43&amp;"식비",'1'!$A$2:$A$2593,0),10)</f>
        <v>0</v>
      </c>
      <c r="AG43" s="337">
        <f>INDEX('1'!$A$2:$O$2593,MATCH($B43&amp;$AG$6,'1'!$A$2:$A$2593,0),10)</f>
        <v>0</v>
      </c>
      <c r="AH43" s="334"/>
      <c r="AI43" s="334">
        <f t="shared" si="26"/>
        <v>0</v>
      </c>
      <c r="AJ43" s="334">
        <f t="shared" si="27"/>
        <v>0</v>
      </c>
      <c r="AK43" s="334">
        <f t="shared" si="28"/>
        <v>0</v>
      </c>
      <c r="AL43" s="334">
        <f t="shared" si="29"/>
        <v>0</v>
      </c>
      <c r="AM43" s="335">
        <f t="shared" si="30"/>
        <v>0</v>
      </c>
      <c r="AN43" s="336">
        <f t="shared" si="31"/>
        <v>0</v>
      </c>
      <c r="AO43" s="337">
        <f>INDEX('1'!$A$2:$O$2593,MATCH($B43&amp;$AO$6,'1'!$A$2:$A$2593,0),14)</f>
        <v>0</v>
      </c>
      <c r="AP43" s="337">
        <f>INDEX('1'!$A$2:$O$2593,MATCH($B43&amp;$AP$6,'1'!$A$2:$A$2593,0),14)+INDEX('1'!$A$2:$O$2593,MATCH($B43&amp;"식비",'1'!$A$2:$A$2593,0),14)</f>
        <v>0</v>
      </c>
      <c r="AQ43" s="337">
        <f>INDEX('1'!$A$2:$O$2593,MATCH($B43&amp;$AQ$6,'1'!$A$2:$A$2593,0),14)</f>
        <v>0</v>
      </c>
      <c r="AR43" s="338"/>
      <c r="AT43" s="456"/>
      <c r="AU43" s="457">
        <f t="shared" si="32"/>
        <v>0</v>
      </c>
      <c r="AV43" s="457">
        <f t="shared" si="33"/>
        <v>0</v>
      </c>
    </row>
    <row r="44" spans="1:52" s="142" customFormat="1" ht="36.6" customHeight="1" x14ac:dyDescent="0.25">
      <c r="A44" s="812"/>
      <c r="B44" s="327">
        <v>35</v>
      </c>
      <c r="C44" s="433" t="s">
        <v>235</v>
      </c>
      <c r="D44" s="641"/>
      <c r="E44" s="638">
        <f t="shared" si="17"/>
        <v>0</v>
      </c>
      <c r="F44" s="329"/>
      <c r="G44" s="330">
        <f>IFERROR(VLOOKUP($F44,'NCS 기준단가'!$A$5:$F$265,6,0),)</f>
        <v>0</v>
      </c>
      <c r="H44" s="331"/>
      <c r="I44" s="332"/>
      <c r="J44" s="331"/>
      <c r="K44" s="608">
        <f t="shared" si="4"/>
        <v>0</v>
      </c>
      <c r="L44" s="333"/>
      <c r="M44" s="333"/>
      <c r="N44" s="333"/>
      <c r="O44" s="333"/>
      <c r="P44" s="452">
        <f t="shared" si="18"/>
        <v>0</v>
      </c>
      <c r="Q44" s="452">
        <f t="shared" si="19"/>
        <v>0</v>
      </c>
      <c r="R44" s="431">
        <f t="shared" si="41"/>
        <v>0</v>
      </c>
      <c r="S44" s="431">
        <f t="shared" si="42"/>
        <v>0</v>
      </c>
      <c r="T44" s="431">
        <f t="shared" si="43"/>
        <v>0</v>
      </c>
      <c r="U44" s="431">
        <f t="shared" si="44"/>
        <v>0</v>
      </c>
      <c r="V44" s="452">
        <f t="shared" si="24"/>
        <v>0</v>
      </c>
      <c r="W44" s="452">
        <f t="shared" si="6"/>
        <v>0</v>
      </c>
      <c r="X44" s="452">
        <f t="shared" si="7"/>
        <v>0</v>
      </c>
      <c r="Y44" s="452">
        <f t="shared" si="8"/>
        <v>0</v>
      </c>
      <c r="Z44" s="452">
        <f t="shared" si="9"/>
        <v>0</v>
      </c>
      <c r="AA44" s="334">
        <f t="shared" si="10"/>
        <v>0</v>
      </c>
      <c r="AB44" s="334">
        <f t="shared" si="11"/>
        <v>0</v>
      </c>
      <c r="AC44" s="335">
        <f t="shared" si="25"/>
        <v>0</v>
      </c>
      <c r="AD44" s="336">
        <f t="shared" si="12"/>
        <v>0</v>
      </c>
      <c r="AE44" s="337">
        <f>INDEX('1'!$A$2:$O$2593,MATCH($B44&amp;$AE$6,'1'!$A$2:$A$2593,0),10)</f>
        <v>0</v>
      </c>
      <c r="AF44" s="337">
        <f>INDEX('1'!$A$2:$O$2593,MATCH($B44&amp;$AF$6,'1'!$A$2:$A$2593,0),10)+INDEX('1'!$A$2:$O$2593,MATCH($B44&amp;"식비",'1'!$A$2:$A$2593,0),10)</f>
        <v>0</v>
      </c>
      <c r="AG44" s="337">
        <f>INDEX('1'!$A$2:$O$2593,MATCH($B44&amp;$AG$6,'1'!$A$2:$A$2593,0),10)</f>
        <v>0</v>
      </c>
      <c r="AH44" s="334"/>
      <c r="AI44" s="334">
        <f t="shared" si="26"/>
        <v>0</v>
      </c>
      <c r="AJ44" s="334">
        <f t="shared" si="27"/>
        <v>0</v>
      </c>
      <c r="AK44" s="334">
        <f t="shared" si="28"/>
        <v>0</v>
      </c>
      <c r="AL44" s="334">
        <f t="shared" si="29"/>
        <v>0</v>
      </c>
      <c r="AM44" s="335">
        <f t="shared" si="30"/>
        <v>0</v>
      </c>
      <c r="AN44" s="336">
        <f t="shared" si="31"/>
        <v>0</v>
      </c>
      <c r="AO44" s="337">
        <f>INDEX('1'!$A$2:$O$2593,MATCH($B44&amp;$AO$6,'1'!$A$2:$A$2593,0),14)</f>
        <v>0</v>
      </c>
      <c r="AP44" s="337">
        <f>INDEX('1'!$A$2:$O$2593,MATCH($B44&amp;$AP$6,'1'!$A$2:$A$2593,0),14)+INDEX('1'!$A$2:$O$2593,MATCH($B44&amp;"식비",'1'!$A$2:$A$2593,0),14)</f>
        <v>0</v>
      </c>
      <c r="AQ44" s="337">
        <f>INDEX('1'!$A$2:$O$2593,MATCH($B44&amp;$AQ$6,'1'!$A$2:$A$2593,0),14)</f>
        <v>0</v>
      </c>
      <c r="AR44" s="338"/>
      <c r="AT44" s="456"/>
      <c r="AU44" s="457">
        <f t="shared" si="32"/>
        <v>0</v>
      </c>
      <c r="AV44" s="457">
        <f t="shared" si="33"/>
        <v>0</v>
      </c>
    </row>
    <row r="45" spans="1:52" s="142" customFormat="1" ht="36.6" customHeight="1" x14ac:dyDescent="0.25">
      <c r="A45" s="812"/>
      <c r="B45" s="327">
        <v>36</v>
      </c>
      <c r="C45" s="433" t="s">
        <v>235</v>
      </c>
      <c r="D45" s="641"/>
      <c r="E45" s="638">
        <f t="shared" si="17"/>
        <v>0</v>
      </c>
      <c r="F45" s="329"/>
      <c r="G45" s="330">
        <f>IFERROR(VLOOKUP($F45,'NCS 기준단가'!$A$5:$F$265,6,0),)</f>
        <v>0</v>
      </c>
      <c r="H45" s="331"/>
      <c r="I45" s="332"/>
      <c r="J45" s="331"/>
      <c r="K45" s="608">
        <f t="shared" si="4"/>
        <v>0</v>
      </c>
      <c r="L45" s="333"/>
      <c r="M45" s="333"/>
      <c r="N45" s="333"/>
      <c r="O45" s="333"/>
      <c r="P45" s="452">
        <f t="shared" si="18"/>
        <v>0</v>
      </c>
      <c r="Q45" s="452">
        <f t="shared" si="19"/>
        <v>0</v>
      </c>
      <c r="R45" s="431">
        <f t="shared" si="41"/>
        <v>0</v>
      </c>
      <c r="S45" s="431">
        <f t="shared" si="42"/>
        <v>0</v>
      </c>
      <c r="T45" s="431">
        <f t="shared" si="43"/>
        <v>0</v>
      </c>
      <c r="U45" s="431">
        <f t="shared" si="44"/>
        <v>0</v>
      </c>
      <c r="V45" s="452">
        <f t="shared" si="24"/>
        <v>0</v>
      </c>
      <c r="W45" s="452">
        <f t="shared" si="6"/>
        <v>0</v>
      </c>
      <c r="X45" s="452">
        <f t="shared" si="7"/>
        <v>0</v>
      </c>
      <c r="Y45" s="452">
        <f t="shared" si="8"/>
        <v>0</v>
      </c>
      <c r="Z45" s="452">
        <f t="shared" si="9"/>
        <v>0</v>
      </c>
      <c r="AA45" s="334">
        <f t="shared" si="10"/>
        <v>0</v>
      </c>
      <c r="AB45" s="334">
        <f t="shared" si="11"/>
        <v>0</v>
      </c>
      <c r="AC45" s="335">
        <f t="shared" si="25"/>
        <v>0</v>
      </c>
      <c r="AD45" s="336">
        <f t="shared" si="12"/>
        <v>0</v>
      </c>
      <c r="AE45" s="337">
        <f>INDEX('1'!$A$2:$O$2593,MATCH($B45&amp;$AE$6,'1'!$A$2:$A$2593,0),10)</f>
        <v>0</v>
      </c>
      <c r="AF45" s="337">
        <f>INDEX('1'!$A$2:$O$2593,MATCH($B45&amp;$AF$6,'1'!$A$2:$A$2593,0),10)+INDEX('1'!$A$2:$O$2593,MATCH($B45&amp;"식비",'1'!$A$2:$A$2593,0),10)</f>
        <v>0</v>
      </c>
      <c r="AG45" s="337">
        <f>INDEX('1'!$A$2:$O$2593,MATCH($B45&amp;$AG$6,'1'!$A$2:$A$2593,0),10)</f>
        <v>0</v>
      </c>
      <c r="AH45" s="334"/>
      <c r="AI45" s="334">
        <f t="shared" si="26"/>
        <v>0</v>
      </c>
      <c r="AJ45" s="334">
        <f t="shared" si="27"/>
        <v>0</v>
      </c>
      <c r="AK45" s="334">
        <f t="shared" si="28"/>
        <v>0</v>
      </c>
      <c r="AL45" s="334">
        <f t="shared" si="29"/>
        <v>0</v>
      </c>
      <c r="AM45" s="335">
        <f t="shared" si="30"/>
        <v>0</v>
      </c>
      <c r="AN45" s="336">
        <f t="shared" si="31"/>
        <v>0</v>
      </c>
      <c r="AO45" s="337">
        <f>INDEX('1'!$A$2:$O$2593,MATCH($B45&amp;$AO$6,'1'!$A$2:$A$2593,0),14)</f>
        <v>0</v>
      </c>
      <c r="AP45" s="337">
        <f>INDEX('1'!$A$2:$O$2593,MATCH($B45&amp;$AP$6,'1'!$A$2:$A$2593,0),14)+INDEX('1'!$A$2:$O$2593,MATCH($B45&amp;"식비",'1'!$A$2:$A$2593,0),14)</f>
        <v>0</v>
      </c>
      <c r="AQ45" s="337">
        <f>INDEX('1'!$A$2:$O$2593,MATCH($B45&amp;$AQ$6,'1'!$A$2:$A$2593,0),14)</f>
        <v>0</v>
      </c>
      <c r="AR45" s="338"/>
      <c r="AT45" s="456"/>
      <c r="AU45" s="457">
        <f t="shared" si="32"/>
        <v>0</v>
      </c>
      <c r="AV45" s="457">
        <f t="shared" si="33"/>
        <v>0</v>
      </c>
    </row>
    <row r="46" spans="1:52" s="142" customFormat="1" ht="36.6" customHeight="1" x14ac:dyDescent="0.25">
      <c r="A46" s="812"/>
      <c r="B46" s="327">
        <v>37</v>
      </c>
      <c r="C46" s="433" t="s">
        <v>235</v>
      </c>
      <c r="D46" s="641"/>
      <c r="E46" s="638">
        <f t="shared" si="17"/>
        <v>0</v>
      </c>
      <c r="F46" s="329"/>
      <c r="G46" s="330">
        <f>IFERROR(VLOOKUP($F46,'NCS 기준단가'!$A$5:$F$265,6,0),)</f>
        <v>0</v>
      </c>
      <c r="H46" s="331"/>
      <c r="I46" s="332"/>
      <c r="J46" s="331"/>
      <c r="K46" s="608">
        <f t="shared" si="4"/>
        <v>0</v>
      </c>
      <c r="L46" s="333"/>
      <c r="M46" s="333"/>
      <c r="N46" s="333"/>
      <c r="O46" s="333"/>
      <c r="P46" s="452">
        <f t="shared" si="18"/>
        <v>0</v>
      </c>
      <c r="Q46" s="452">
        <f t="shared" si="19"/>
        <v>0</v>
      </c>
      <c r="R46" s="431">
        <f t="shared" si="41"/>
        <v>0</v>
      </c>
      <c r="S46" s="431">
        <f t="shared" si="42"/>
        <v>0</v>
      </c>
      <c r="T46" s="431">
        <f t="shared" si="43"/>
        <v>0</v>
      </c>
      <c r="U46" s="431">
        <f t="shared" si="44"/>
        <v>0</v>
      </c>
      <c r="V46" s="452">
        <f t="shared" si="24"/>
        <v>0</v>
      </c>
      <c r="W46" s="452">
        <f t="shared" si="6"/>
        <v>0</v>
      </c>
      <c r="X46" s="452">
        <f t="shared" si="7"/>
        <v>0</v>
      </c>
      <c r="Y46" s="452">
        <f t="shared" si="8"/>
        <v>0</v>
      </c>
      <c r="Z46" s="452">
        <f t="shared" si="9"/>
        <v>0</v>
      </c>
      <c r="AA46" s="334">
        <f t="shared" si="10"/>
        <v>0</v>
      </c>
      <c r="AB46" s="334">
        <f t="shared" si="11"/>
        <v>0</v>
      </c>
      <c r="AC46" s="335">
        <f t="shared" si="25"/>
        <v>0</v>
      </c>
      <c r="AD46" s="336">
        <f t="shared" si="12"/>
        <v>0</v>
      </c>
      <c r="AE46" s="337">
        <f>INDEX('1'!$A$2:$O$2593,MATCH($B46&amp;$AE$6,'1'!$A$2:$A$2593,0),10)</f>
        <v>0</v>
      </c>
      <c r="AF46" s="337">
        <f>INDEX('1'!$A$2:$O$2593,MATCH($B46&amp;$AF$6,'1'!$A$2:$A$2593,0),10)+INDEX('1'!$A$2:$O$2593,MATCH($B46&amp;"식비",'1'!$A$2:$A$2593,0),10)</f>
        <v>0</v>
      </c>
      <c r="AG46" s="337">
        <f>INDEX('1'!$A$2:$O$2593,MATCH($B46&amp;$AG$6,'1'!$A$2:$A$2593,0),10)</f>
        <v>0</v>
      </c>
      <c r="AH46" s="334"/>
      <c r="AI46" s="334">
        <f t="shared" si="26"/>
        <v>0</v>
      </c>
      <c r="AJ46" s="334">
        <f t="shared" si="27"/>
        <v>0</v>
      </c>
      <c r="AK46" s="334">
        <f t="shared" si="28"/>
        <v>0</v>
      </c>
      <c r="AL46" s="334">
        <f t="shared" si="29"/>
        <v>0</v>
      </c>
      <c r="AM46" s="335">
        <f t="shared" si="30"/>
        <v>0</v>
      </c>
      <c r="AN46" s="336">
        <f t="shared" si="31"/>
        <v>0</v>
      </c>
      <c r="AO46" s="337">
        <f>INDEX('1'!$A$2:$O$2593,MATCH($B46&amp;$AO$6,'1'!$A$2:$A$2593,0),14)</f>
        <v>0</v>
      </c>
      <c r="AP46" s="337">
        <f>INDEX('1'!$A$2:$O$2593,MATCH($B46&amp;$AP$6,'1'!$A$2:$A$2593,0),14)+INDEX('1'!$A$2:$O$2593,MATCH($B46&amp;"식비",'1'!$A$2:$A$2593,0),14)</f>
        <v>0</v>
      </c>
      <c r="AQ46" s="337">
        <f>INDEX('1'!$A$2:$O$2593,MATCH($B46&amp;$AQ$6,'1'!$A$2:$A$2593,0),14)</f>
        <v>0</v>
      </c>
      <c r="AR46" s="338"/>
      <c r="AT46" s="456"/>
      <c r="AU46" s="457">
        <f t="shared" si="32"/>
        <v>0</v>
      </c>
      <c r="AV46" s="457">
        <f t="shared" si="33"/>
        <v>0</v>
      </c>
    </row>
    <row r="47" spans="1:52" s="142" customFormat="1" ht="36.6" customHeight="1" x14ac:dyDescent="0.25">
      <c r="A47" s="812"/>
      <c r="B47" s="327">
        <v>38</v>
      </c>
      <c r="C47" s="433" t="s">
        <v>235</v>
      </c>
      <c r="D47" s="641"/>
      <c r="E47" s="638">
        <f t="shared" si="17"/>
        <v>0</v>
      </c>
      <c r="F47" s="329"/>
      <c r="G47" s="330">
        <f>IFERROR(VLOOKUP($F47,'NCS 기준단가'!$A$5:$F$265,6,0),)</f>
        <v>0</v>
      </c>
      <c r="H47" s="331"/>
      <c r="I47" s="332"/>
      <c r="J47" s="343"/>
      <c r="K47" s="608">
        <f t="shared" si="4"/>
        <v>0</v>
      </c>
      <c r="L47" s="333"/>
      <c r="M47" s="333"/>
      <c r="N47" s="333"/>
      <c r="O47" s="333"/>
      <c r="P47" s="452">
        <f t="shared" si="18"/>
        <v>0</v>
      </c>
      <c r="Q47" s="452">
        <f t="shared" si="19"/>
        <v>0</v>
      </c>
      <c r="R47" s="431">
        <f t="shared" si="41"/>
        <v>0</v>
      </c>
      <c r="S47" s="431">
        <f t="shared" si="42"/>
        <v>0</v>
      </c>
      <c r="T47" s="431">
        <f t="shared" si="43"/>
        <v>0</v>
      </c>
      <c r="U47" s="431">
        <f t="shared" si="44"/>
        <v>0</v>
      </c>
      <c r="V47" s="452">
        <f t="shared" si="24"/>
        <v>0</v>
      </c>
      <c r="W47" s="452">
        <f t="shared" si="6"/>
        <v>0</v>
      </c>
      <c r="X47" s="452">
        <f t="shared" si="7"/>
        <v>0</v>
      </c>
      <c r="Y47" s="452">
        <f t="shared" si="8"/>
        <v>0</v>
      </c>
      <c r="Z47" s="452">
        <f t="shared" si="9"/>
        <v>0</v>
      </c>
      <c r="AA47" s="334">
        <f t="shared" si="10"/>
        <v>0</v>
      </c>
      <c r="AB47" s="334">
        <f t="shared" si="11"/>
        <v>0</v>
      </c>
      <c r="AC47" s="335">
        <f t="shared" si="25"/>
        <v>0</v>
      </c>
      <c r="AD47" s="336">
        <f t="shared" si="12"/>
        <v>0</v>
      </c>
      <c r="AE47" s="337">
        <f>INDEX('1'!$A$2:$O$2593,MATCH($B47&amp;$AE$6,'1'!$A$2:$A$2593,0),10)</f>
        <v>0</v>
      </c>
      <c r="AF47" s="337">
        <f>INDEX('1'!$A$2:$O$2593,MATCH($B47&amp;$AF$6,'1'!$A$2:$A$2593,0),10)+INDEX('1'!$A$2:$O$2593,MATCH($B47&amp;"식비",'1'!$A$2:$A$2593,0),10)</f>
        <v>0</v>
      </c>
      <c r="AG47" s="337">
        <f>INDEX('1'!$A$2:$O$2593,MATCH($B47&amp;$AG$6,'1'!$A$2:$A$2593,0),10)</f>
        <v>0</v>
      </c>
      <c r="AH47" s="334"/>
      <c r="AI47" s="334">
        <f t="shared" si="26"/>
        <v>0</v>
      </c>
      <c r="AJ47" s="334">
        <f t="shared" si="27"/>
        <v>0</v>
      </c>
      <c r="AK47" s="334">
        <f t="shared" si="28"/>
        <v>0</v>
      </c>
      <c r="AL47" s="334">
        <f t="shared" si="29"/>
        <v>0</v>
      </c>
      <c r="AM47" s="335">
        <f t="shared" si="30"/>
        <v>0</v>
      </c>
      <c r="AN47" s="336">
        <f t="shared" si="31"/>
        <v>0</v>
      </c>
      <c r="AO47" s="337">
        <f>INDEX('1'!$A$2:$O$2593,MATCH($B47&amp;$AO$6,'1'!$A$2:$A$2593,0),14)</f>
        <v>0</v>
      </c>
      <c r="AP47" s="337">
        <f>INDEX('1'!$A$2:$O$2593,MATCH($B47&amp;$AP$6,'1'!$A$2:$A$2593,0),14)+INDEX('1'!$A$2:$O$2593,MATCH($B47&amp;"식비",'1'!$A$2:$A$2593,0),14)</f>
        <v>0</v>
      </c>
      <c r="AQ47" s="337">
        <f>INDEX('1'!$A$2:$O$2593,MATCH($B47&amp;$AQ$6,'1'!$A$2:$A$2593,0),14)</f>
        <v>0</v>
      </c>
      <c r="AR47" s="338"/>
      <c r="AT47" s="456"/>
      <c r="AU47" s="457">
        <f t="shared" si="32"/>
        <v>0</v>
      </c>
      <c r="AV47" s="457">
        <f t="shared" si="33"/>
        <v>0</v>
      </c>
    </row>
    <row r="48" spans="1:52" s="142" customFormat="1" ht="36.6" customHeight="1" x14ac:dyDescent="0.25">
      <c r="A48" s="812"/>
      <c r="B48" s="327">
        <v>39</v>
      </c>
      <c r="C48" s="433" t="s">
        <v>235</v>
      </c>
      <c r="D48" s="641"/>
      <c r="E48" s="638">
        <f t="shared" si="17"/>
        <v>0</v>
      </c>
      <c r="F48" s="329"/>
      <c r="G48" s="330">
        <f>IFERROR(VLOOKUP($F48,'NCS 기준단가'!$A$5:$F$265,6,0),)</f>
        <v>0</v>
      </c>
      <c r="H48" s="331"/>
      <c r="I48" s="332"/>
      <c r="J48" s="343"/>
      <c r="K48" s="608">
        <f t="shared" si="4"/>
        <v>0</v>
      </c>
      <c r="L48" s="333"/>
      <c r="M48" s="333"/>
      <c r="N48" s="333"/>
      <c r="O48" s="333"/>
      <c r="P48" s="452">
        <f t="shared" si="18"/>
        <v>0</v>
      </c>
      <c r="Q48" s="452">
        <f t="shared" si="19"/>
        <v>0</v>
      </c>
      <c r="R48" s="431">
        <f t="shared" si="41"/>
        <v>0</v>
      </c>
      <c r="S48" s="431">
        <f t="shared" si="42"/>
        <v>0</v>
      </c>
      <c r="T48" s="431">
        <f t="shared" si="43"/>
        <v>0</v>
      </c>
      <c r="U48" s="431">
        <f t="shared" si="44"/>
        <v>0</v>
      </c>
      <c r="V48" s="452">
        <f t="shared" si="24"/>
        <v>0</v>
      </c>
      <c r="W48" s="452">
        <f t="shared" si="6"/>
        <v>0</v>
      </c>
      <c r="X48" s="452">
        <f t="shared" si="7"/>
        <v>0</v>
      </c>
      <c r="Y48" s="452">
        <f t="shared" si="8"/>
        <v>0</v>
      </c>
      <c r="Z48" s="452">
        <f t="shared" si="9"/>
        <v>0</v>
      </c>
      <c r="AA48" s="334">
        <f t="shared" si="10"/>
        <v>0</v>
      </c>
      <c r="AB48" s="334">
        <f t="shared" si="11"/>
        <v>0</v>
      </c>
      <c r="AC48" s="335">
        <f t="shared" si="25"/>
        <v>0</v>
      </c>
      <c r="AD48" s="336">
        <f t="shared" si="12"/>
        <v>0</v>
      </c>
      <c r="AE48" s="337">
        <f>INDEX('1'!$A$2:$O$2593,MATCH($B48&amp;$AE$6,'1'!$A$2:$A$2593,0),10)</f>
        <v>0</v>
      </c>
      <c r="AF48" s="337">
        <f>INDEX('1'!$A$2:$O$2593,MATCH($B48&amp;$AF$6,'1'!$A$2:$A$2593,0),10)+INDEX('1'!$A$2:$O$2593,MATCH($B48&amp;"식비",'1'!$A$2:$A$2593,0),10)</f>
        <v>0</v>
      </c>
      <c r="AG48" s="337">
        <f>INDEX('1'!$A$2:$O$2593,MATCH($B48&amp;$AG$6,'1'!$A$2:$A$2593,0),10)</f>
        <v>0</v>
      </c>
      <c r="AH48" s="334"/>
      <c r="AI48" s="334">
        <f t="shared" si="26"/>
        <v>0</v>
      </c>
      <c r="AJ48" s="334">
        <f t="shared" si="27"/>
        <v>0</v>
      </c>
      <c r="AK48" s="334">
        <f t="shared" si="28"/>
        <v>0</v>
      </c>
      <c r="AL48" s="334">
        <f t="shared" si="29"/>
        <v>0</v>
      </c>
      <c r="AM48" s="335">
        <f t="shared" si="30"/>
        <v>0</v>
      </c>
      <c r="AN48" s="336">
        <f t="shared" si="31"/>
        <v>0</v>
      </c>
      <c r="AO48" s="337">
        <f>INDEX('1'!$A$2:$O$2593,MATCH($B48&amp;$AO$6,'1'!$A$2:$A$2593,0),14)</f>
        <v>0</v>
      </c>
      <c r="AP48" s="337">
        <f>INDEX('1'!$A$2:$O$2593,MATCH($B48&amp;$AP$6,'1'!$A$2:$A$2593,0),14)+INDEX('1'!$A$2:$O$2593,MATCH($B48&amp;"식비",'1'!$A$2:$A$2593,0),14)</f>
        <v>0</v>
      </c>
      <c r="AQ48" s="337">
        <f>INDEX('1'!$A$2:$O$2593,MATCH($B48&amp;$AQ$6,'1'!$A$2:$A$2593,0),14)</f>
        <v>0</v>
      </c>
      <c r="AR48" s="338"/>
      <c r="AT48" s="456"/>
      <c r="AU48" s="457">
        <f t="shared" si="32"/>
        <v>0</v>
      </c>
      <c r="AV48" s="457">
        <f t="shared" si="33"/>
        <v>0</v>
      </c>
    </row>
    <row r="49" spans="1:48" s="142" customFormat="1" ht="36.6" customHeight="1" x14ac:dyDescent="0.25">
      <c r="A49" s="812"/>
      <c r="B49" s="327">
        <v>40</v>
      </c>
      <c r="C49" s="433" t="s">
        <v>235</v>
      </c>
      <c r="D49" s="641"/>
      <c r="E49" s="638">
        <f t="shared" si="17"/>
        <v>0</v>
      </c>
      <c r="F49" s="329"/>
      <c r="G49" s="330">
        <f>IFERROR(VLOOKUP($F49,'NCS 기준단가'!$A$5:$F$265,6,0),)</f>
        <v>0</v>
      </c>
      <c r="H49" s="331"/>
      <c r="I49" s="332"/>
      <c r="J49" s="343"/>
      <c r="K49" s="608">
        <f t="shared" si="4"/>
        <v>0</v>
      </c>
      <c r="L49" s="333"/>
      <c r="M49" s="333"/>
      <c r="N49" s="333"/>
      <c r="O49" s="333"/>
      <c r="P49" s="452">
        <f t="shared" si="18"/>
        <v>0</v>
      </c>
      <c r="Q49" s="452">
        <f t="shared" si="19"/>
        <v>0</v>
      </c>
      <c r="R49" s="431">
        <f t="shared" si="41"/>
        <v>0</v>
      </c>
      <c r="S49" s="431">
        <f t="shared" si="42"/>
        <v>0</v>
      </c>
      <c r="T49" s="431">
        <f t="shared" si="43"/>
        <v>0</v>
      </c>
      <c r="U49" s="431">
        <f t="shared" si="44"/>
        <v>0</v>
      </c>
      <c r="V49" s="452">
        <f t="shared" si="24"/>
        <v>0</v>
      </c>
      <c r="W49" s="452">
        <f t="shared" si="6"/>
        <v>0</v>
      </c>
      <c r="X49" s="452">
        <f t="shared" si="7"/>
        <v>0</v>
      </c>
      <c r="Y49" s="452">
        <f t="shared" si="8"/>
        <v>0</v>
      </c>
      <c r="Z49" s="452">
        <f t="shared" si="9"/>
        <v>0</v>
      </c>
      <c r="AA49" s="334">
        <f t="shared" si="10"/>
        <v>0</v>
      </c>
      <c r="AB49" s="334">
        <f t="shared" si="11"/>
        <v>0</v>
      </c>
      <c r="AC49" s="335">
        <f t="shared" si="25"/>
        <v>0</v>
      </c>
      <c r="AD49" s="336">
        <f t="shared" si="12"/>
        <v>0</v>
      </c>
      <c r="AE49" s="337">
        <f>INDEX('1'!$A$2:$O$2593,MATCH($B49&amp;$AE$6,'1'!$A$2:$A$2593,0),10)</f>
        <v>0</v>
      </c>
      <c r="AF49" s="337">
        <f>INDEX('1'!$A$2:$O$2593,MATCH($B49&amp;$AF$6,'1'!$A$2:$A$2593,0),10)+INDEX('1'!$A$2:$O$2593,MATCH($B49&amp;"식비",'1'!$A$2:$A$2593,0),10)</f>
        <v>0</v>
      </c>
      <c r="AG49" s="337">
        <f>INDEX('1'!$A$2:$O$2593,MATCH($B49&amp;$AG$6,'1'!$A$2:$A$2593,0),10)</f>
        <v>0</v>
      </c>
      <c r="AH49" s="334"/>
      <c r="AI49" s="334">
        <f t="shared" si="26"/>
        <v>0</v>
      </c>
      <c r="AJ49" s="334">
        <f t="shared" si="27"/>
        <v>0</v>
      </c>
      <c r="AK49" s="334">
        <f t="shared" si="28"/>
        <v>0</v>
      </c>
      <c r="AL49" s="334">
        <f t="shared" si="29"/>
        <v>0</v>
      </c>
      <c r="AM49" s="335">
        <f t="shared" si="30"/>
        <v>0</v>
      </c>
      <c r="AN49" s="336">
        <f t="shared" si="31"/>
        <v>0</v>
      </c>
      <c r="AO49" s="337">
        <f>INDEX('1'!$A$2:$O$2593,MATCH($B49&amp;$AO$6,'1'!$A$2:$A$2593,0),14)</f>
        <v>0</v>
      </c>
      <c r="AP49" s="337">
        <f>INDEX('1'!$A$2:$O$2593,MATCH($B49&amp;$AP$6,'1'!$A$2:$A$2593,0),14)+INDEX('1'!$A$2:$O$2593,MATCH($B49&amp;"식비",'1'!$A$2:$A$2593,0),14)</f>
        <v>0</v>
      </c>
      <c r="AQ49" s="337">
        <f>INDEX('1'!$A$2:$O$2593,MATCH($B49&amp;$AQ$6,'1'!$A$2:$A$2593,0),14)</f>
        <v>0</v>
      </c>
      <c r="AR49" s="338"/>
      <c r="AT49" s="456"/>
      <c r="AU49" s="457">
        <f t="shared" si="32"/>
        <v>0</v>
      </c>
      <c r="AV49" s="457">
        <f t="shared" si="33"/>
        <v>0</v>
      </c>
    </row>
    <row r="50" spans="1:48" s="142" customFormat="1" ht="36.6" customHeight="1" x14ac:dyDescent="0.25">
      <c r="A50" s="812"/>
      <c r="B50" s="327">
        <v>41</v>
      </c>
      <c r="C50" s="433" t="s">
        <v>235</v>
      </c>
      <c r="D50" s="641"/>
      <c r="E50" s="638">
        <f t="shared" si="17"/>
        <v>0</v>
      </c>
      <c r="F50" s="329"/>
      <c r="G50" s="330">
        <f>IFERROR(VLOOKUP($F50,'NCS 기준단가'!$A$5:$F$265,6,0),)</f>
        <v>0</v>
      </c>
      <c r="H50" s="331"/>
      <c r="I50" s="332"/>
      <c r="J50" s="343"/>
      <c r="K50" s="608">
        <f t="shared" si="4"/>
        <v>0</v>
      </c>
      <c r="L50" s="333"/>
      <c r="M50" s="333"/>
      <c r="N50" s="333"/>
      <c r="O50" s="333"/>
      <c r="P50" s="452">
        <f t="shared" ref="P50:P59" si="45">N50*O50</f>
        <v>0</v>
      </c>
      <c r="Q50" s="452">
        <f t="shared" ref="Q50:Q59" si="46">P50*M50/8</f>
        <v>0</v>
      </c>
      <c r="R50" s="431">
        <f t="shared" ref="R50:R59" si="47">IF($C50="불승인",-L50,0)</f>
        <v>0</v>
      </c>
      <c r="S50" s="431">
        <f t="shared" ref="S50:S59" si="48">IF($C50="불승인",-M50,0)</f>
        <v>0</v>
      </c>
      <c r="T50" s="431">
        <f t="shared" ref="T50:T59" si="49">IF($C50="불승인",-N50,0)</f>
        <v>0</v>
      </c>
      <c r="U50" s="431">
        <f t="shared" ref="U50:U59" si="50">IF($C50="불승인",-O50,0)</f>
        <v>0</v>
      </c>
      <c r="V50" s="452">
        <f t="shared" ref="V50:V59" si="51">L50+R50</f>
        <v>0</v>
      </c>
      <c r="W50" s="452">
        <f t="shared" ref="W50:W59" si="52">M50+S50</f>
        <v>0</v>
      </c>
      <c r="X50" s="452">
        <f t="shared" ref="X50:X59" si="53">N50+T50</f>
        <v>0</v>
      </c>
      <c r="Y50" s="452">
        <f t="shared" ref="Y50:Y59" si="54">O50+U50</f>
        <v>0</v>
      </c>
      <c r="Z50" s="452">
        <f t="shared" ref="Z50:Z59" si="55">AA50*AB50/8</f>
        <v>0</v>
      </c>
      <c r="AA50" s="334">
        <f t="shared" ref="AA50:AA59" si="56">X50*Y50</f>
        <v>0</v>
      </c>
      <c r="AB50" s="334">
        <f t="shared" ref="AB50:AB59" si="57">W50</f>
        <v>0</v>
      </c>
      <c r="AC50" s="335">
        <f t="shared" si="25"/>
        <v>0</v>
      </c>
      <c r="AD50" s="336"/>
      <c r="AE50" s="337">
        <f>INDEX('1'!$A$2:$O$2593,MATCH($B50&amp;$AE$6,'1'!$A$2:$A$2593,0),10)</f>
        <v>0</v>
      </c>
      <c r="AF50" s="337">
        <f>INDEX('1'!$A$2:$O$2593,MATCH($B50&amp;$AF$6,'1'!$A$2:$A$2593,0),10)+INDEX('1'!$A$2:$O$2593,MATCH($B50&amp;"식비",'1'!$A$2:$A$2593,0),10)</f>
        <v>0</v>
      </c>
      <c r="AG50" s="337">
        <f>INDEX('1'!$A$2:$O$2593,MATCH($B50&amp;$AG$6,'1'!$A$2:$A$2593,0),10)</f>
        <v>0</v>
      </c>
      <c r="AH50" s="334"/>
      <c r="AI50" s="334">
        <f t="shared" si="26"/>
        <v>0</v>
      </c>
      <c r="AJ50" s="334">
        <f t="shared" si="27"/>
        <v>0</v>
      </c>
      <c r="AK50" s="334">
        <f t="shared" si="28"/>
        <v>0</v>
      </c>
      <c r="AL50" s="334">
        <f t="shared" si="29"/>
        <v>0</v>
      </c>
      <c r="AM50" s="335">
        <f t="shared" si="30"/>
        <v>0</v>
      </c>
      <c r="AN50" s="336">
        <f t="shared" si="31"/>
        <v>0</v>
      </c>
      <c r="AO50" s="337">
        <f>INDEX('1'!$A$2:$O$2593,MATCH($B50&amp;$AO$6,'1'!$A$2:$A$2593,0),14)</f>
        <v>0</v>
      </c>
      <c r="AP50" s="337">
        <f>INDEX('1'!$A$2:$O$2593,MATCH($B50&amp;$AP$6,'1'!$A$2:$A$2593,0),14)+INDEX('1'!$A$2:$O$2593,MATCH($B50&amp;"식비",'1'!$A$2:$A$2593,0),14)</f>
        <v>0</v>
      </c>
      <c r="AQ50" s="337">
        <f>INDEX('1'!$A$2:$O$2593,MATCH($B50&amp;$AQ$6,'1'!$A$2:$A$2593,0),14)</f>
        <v>0</v>
      </c>
      <c r="AR50" s="338"/>
      <c r="AT50" s="456"/>
      <c r="AU50" s="457">
        <f t="shared" si="32"/>
        <v>0</v>
      </c>
      <c r="AV50" s="457">
        <f t="shared" si="33"/>
        <v>0</v>
      </c>
    </row>
    <row r="51" spans="1:48" s="142" customFormat="1" ht="36.6" customHeight="1" x14ac:dyDescent="0.25">
      <c r="A51" s="812"/>
      <c r="B51" s="327">
        <v>42</v>
      </c>
      <c r="C51" s="433" t="s">
        <v>235</v>
      </c>
      <c r="D51" s="641"/>
      <c r="E51" s="638">
        <f t="shared" si="17"/>
        <v>0</v>
      </c>
      <c r="F51" s="329"/>
      <c r="G51" s="330">
        <f>IFERROR(VLOOKUP($F51,'NCS 기준단가'!$A$5:$F$265,6,0),)</f>
        <v>0</v>
      </c>
      <c r="H51" s="331"/>
      <c r="I51" s="332"/>
      <c r="J51" s="343"/>
      <c r="K51" s="608">
        <f t="shared" si="4"/>
        <v>0</v>
      </c>
      <c r="L51" s="333"/>
      <c r="M51" s="333"/>
      <c r="N51" s="333"/>
      <c r="O51" s="333"/>
      <c r="P51" s="452">
        <f t="shared" si="45"/>
        <v>0</v>
      </c>
      <c r="Q51" s="452">
        <f t="shared" si="46"/>
        <v>0</v>
      </c>
      <c r="R51" s="431">
        <f t="shared" si="47"/>
        <v>0</v>
      </c>
      <c r="S51" s="431">
        <f t="shared" si="48"/>
        <v>0</v>
      </c>
      <c r="T51" s="431">
        <f t="shared" si="49"/>
        <v>0</v>
      </c>
      <c r="U51" s="431">
        <f t="shared" si="50"/>
        <v>0</v>
      </c>
      <c r="V51" s="452">
        <f t="shared" si="51"/>
        <v>0</v>
      </c>
      <c r="W51" s="452">
        <f t="shared" si="52"/>
        <v>0</v>
      </c>
      <c r="X51" s="452">
        <f t="shared" si="53"/>
        <v>0</v>
      </c>
      <c r="Y51" s="452">
        <f t="shared" si="54"/>
        <v>0</v>
      </c>
      <c r="Z51" s="452">
        <f t="shared" si="55"/>
        <v>0</v>
      </c>
      <c r="AA51" s="334">
        <f t="shared" si="56"/>
        <v>0</v>
      </c>
      <c r="AB51" s="334">
        <f t="shared" si="57"/>
        <v>0</v>
      </c>
      <c r="AC51" s="335">
        <f t="shared" si="25"/>
        <v>0</v>
      </c>
      <c r="AD51" s="336"/>
      <c r="AE51" s="337">
        <f>INDEX('1'!$A$2:$O$2593,MATCH($B51&amp;$AE$6,'1'!$A$2:$A$2593,0),10)</f>
        <v>0</v>
      </c>
      <c r="AF51" s="337">
        <f>INDEX('1'!$A$2:$O$2593,MATCH($B51&amp;$AF$6,'1'!$A$2:$A$2593,0),10)+INDEX('1'!$A$2:$O$2593,MATCH($B51&amp;"식비",'1'!$A$2:$A$2593,0),10)</f>
        <v>0</v>
      </c>
      <c r="AG51" s="337">
        <f>INDEX('1'!$A$2:$O$2593,MATCH($B51&amp;$AG$6,'1'!$A$2:$A$2593,0),10)</f>
        <v>0</v>
      </c>
      <c r="AH51" s="334"/>
      <c r="AI51" s="334">
        <f t="shared" si="26"/>
        <v>0</v>
      </c>
      <c r="AJ51" s="334">
        <f t="shared" si="27"/>
        <v>0</v>
      </c>
      <c r="AK51" s="334">
        <f t="shared" si="28"/>
        <v>0</v>
      </c>
      <c r="AL51" s="334">
        <f t="shared" si="29"/>
        <v>0</v>
      </c>
      <c r="AM51" s="335">
        <f t="shared" si="30"/>
        <v>0</v>
      </c>
      <c r="AN51" s="336">
        <f t="shared" si="31"/>
        <v>0</v>
      </c>
      <c r="AO51" s="337">
        <f>INDEX('1'!$A$2:$O$2593,MATCH($B51&amp;$AO$6,'1'!$A$2:$A$2593,0),14)</f>
        <v>0</v>
      </c>
      <c r="AP51" s="337">
        <f>INDEX('1'!$A$2:$O$2593,MATCH($B51&amp;$AP$6,'1'!$A$2:$A$2593,0),14)+INDEX('1'!$A$2:$O$2593,MATCH($B51&amp;"식비",'1'!$A$2:$A$2593,0),14)</f>
        <v>0</v>
      </c>
      <c r="AQ51" s="337">
        <f>INDEX('1'!$A$2:$O$2593,MATCH($B51&amp;$AQ$6,'1'!$A$2:$A$2593,0),14)</f>
        <v>0</v>
      </c>
      <c r="AR51" s="338"/>
      <c r="AT51" s="456"/>
      <c r="AU51" s="457">
        <f t="shared" si="32"/>
        <v>0</v>
      </c>
      <c r="AV51" s="457">
        <f t="shared" si="33"/>
        <v>0</v>
      </c>
    </row>
    <row r="52" spans="1:48" s="142" customFormat="1" ht="36.6" customHeight="1" x14ac:dyDescent="0.25">
      <c r="A52" s="812"/>
      <c r="B52" s="327">
        <v>43</v>
      </c>
      <c r="C52" s="433" t="s">
        <v>235</v>
      </c>
      <c r="D52" s="641"/>
      <c r="E52" s="638">
        <f t="shared" si="17"/>
        <v>0</v>
      </c>
      <c r="F52" s="329"/>
      <c r="G52" s="330">
        <f>IFERROR(VLOOKUP($F52,'NCS 기준단가'!$A$5:$F$265,6,0),)</f>
        <v>0</v>
      </c>
      <c r="H52" s="331"/>
      <c r="I52" s="332"/>
      <c r="J52" s="343"/>
      <c r="K52" s="608">
        <f t="shared" si="4"/>
        <v>0</v>
      </c>
      <c r="L52" s="333"/>
      <c r="M52" s="333"/>
      <c r="N52" s="333"/>
      <c r="O52" s="333"/>
      <c r="P52" s="452">
        <f t="shared" si="45"/>
        <v>0</v>
      </c>
      <c r="Q52" s="452">
        <f t="shared" si="46"/>
        <v>0</v>
      </c>
      <c r="R52" s="431">
        <f t="shared" si="47"/>
        <v>0</v>
      </c>
      <c r="S52" s="431">
        <f t="shared" si="48"/>
        <v>0</v>
      </c>
      <c r="T52" s="431">
        <f t="shared" si="49"/>
        <v>0</v>
      </c>
      <c r="U52" s="431">
        <f t="shared" si="50"/>
        <v>0</v>
      </c>
      <c r="V52" s="452">
        <f t="shared" si="51"/>
        <v>0</v>
      </c>
      <c r="W52" s="452">
        <f t="shared" si="52"/>
        <v>0</v>
      </c>
      <c r="X52" s="452">
        <f t="shared" si="53"/>
        <v>0</v>
      </c>
      <c r="Y52" s="452">
        <f t="shared" si="54"/>
        <v>0</v>
      </c>
      <c r="Z52" s="452">
        <f t="shared" si="55"/>
        <v>0</v>
      </c>
      <c r="AA52" s="334">
        <f t="shared" si="56"/>
        <v>0</v>
      </c>
      <c r="AB52" s="334">
        <f t="shared" si="57"/>
        <v>0</v>
      </c>
      <c r="AC52" s="335">
        <f t="shared" si="25"/>
        <v>0</v>
      </c>
      <c r="AD52" s="336"/>
      <c r="AE52" s="337">
        <f>INDEX('1'!$A$2:$O$2593,MATCH($B52&amp;$AE$6,'1'!$A$2:$A$2593,0),10)</f>
        <v>0</v>
      </c>
      <c r="AF52" s="337">
        <f>INDEX('1'!$A$2:$O$2593,MATCH($B52&amp;$AF$6,'1'!$A$2:$A$2593,0),10)+INDEX('1'!$A$2:$O$2593,MATCH($B52&amp;"식비",'1'!$A$2:$A$2593,0),10)</f>
        <v>0</v>
      </c>
      <c r="AG52" s="337">
        <f>INDEX('1'!$A$2:$O$2593,MATCH($B52&amp;$AG$6,'1'!$A$2:$A$2593,0),10)</f>
        <v>0</v>
      </c>
      <c r="AH52" s="334"/>
      <c r="AI52" s="334">
        <f t="shared" si="26"/>
        <v>0</v>
      </c>
      <c r="AJ52" s="334">
        <f t="shared" si="27"/>
        <v>0</v>
      </c>
      <c r="AK52" s="334">
        <f t="shared" si="28"/>
        <v>0</v>
      </c>
      <c r="AL52" s="334">
        <f t="shared" si="29"/>
        <v>0</v>
      </c>
      <c r="AM52" s="335">
        <f t="shared" si="30"/>
        <v>0</v>
      </c>
      <c r="AN52" s="336">
        <f t="shared" si="31"/>
        <v>0</v>
      </c>
      <c r="AO52" s="337">
        <f>INDEX('1'!$A$2:$O$2593,MATCH($B52&amp;$AO$6,'1'!$A$2:$A$2593,0),14)</f>
        <v>0</v>
      </c>
      <c r="AP52" s="337">
        <f>INDEX('1'!$A$2:$O$2593,MATCH($B52&amp;$AP$6,'1'!$A$2:$A$2593,0),14)+INDEX('1'!$A$2:$O$2593,MATCH($B52&amp;"식비",'1'!$A$2:$A$2593,0),14)</f>
        <v>0</v>
      </c>
      <c r="AQ52" s="337">
        <f>INDEX('1'!$A$2:$O$2593,MATCH($B52&amp;$AQ$6,'1'!$A$2:$A$2593,0),14)</f>
        <v>0</v>
      </c>
      <c r="AR52" s="338"/>
      <c r="AT52" s="456"/>
      <c r="AU52" s="457">
        <f t="shared" si="32"/>
        <v>0</v>
      </c>
      <c r="AV52" s="457">
        <f t="shared" si="33"/>
        <v>0</v>
      </c>
    </row>
    <row r="53" spans="1:48" s="142" customFormat="1" ht="36.6" customHeight="1" x14ac:dyDescent="0.25">
      <c r="A53" s="812"/>
      <c r="B53" s="327">
        <v>44</v>
      </c>
      <c r="C53" s="433" t="s">
        <v>235</v>
      </c>
      <c r="D53" s="641"/>
      <c r="E53" s="638">
        <f t="shared" si="17"/>
        <v>0</v>
      </c>
      <c r="F53" s="329"/>
      <c r="G53" s="330">
        <f>IFERROR(VLOOKUP($F53,'NCS 기준단가'!$A$5:$F$265,6,0),)</f>
        <v>0</v>
      </c>
      <c r="H53" s="331"/>
      <c r="I53" s="332"/>
      <c r="J53" s="343"/>
      <c r="K53" s="608">
        <f t="shared" si="4"/>
        <v>0</v>
      </c>
      <c r="L53" s="333"/>
      <c r="M53" s="333"/>
      <c r="N53" s="333"/>
      <c r="O53" s="333"/>
      <c r="P53" s="452">
        <f t="shared" si="45"/>
        <v>0</v>
      </c>
      <c r="Q53" s="452">
        <f t="shared" si="46"/>
        <v>0</v>
      </c>
      <c r="R53" s="431">
        <f t="shared" si="47"/>
        <v>0</v>
      </c>
      <c r="S53" s="431">
        <f t="shared" si="48"/>
        <v>0</v>
      </c>
      <c r="T53" s="431">
        <f t="shared" si="49"/>
        <v>0</v>
      </c>
      <c r="U53" s="431">
        <f t="shared" si="50"/>
        <v>0</v>
      </c>
      <c r="V53" s="452">
        <f t="shared" si="51"/>
        <v>0</v>
      </c>
      <c r="W53" s="452">
        <f t="shared" si="52"/>
        <v>0</v>
      </c>
      <c r="X53" s="452">
        <f t="shared" si="53"/>
        <v>0</v>
      </c>
      <c r="Y53" s="452">
        <f t="shared" si="54"/>
        <v>0</v>
      </c>
      <c r="Z53" s="452">
        <f t="shared" si="55"/>
        <v>0</v>
      </c>
      <c r="AA53" s="334">
        <f t="shared" si="56"/>
        <v>0</v>
      </c>
      <c r="AB53" s="334">
        <f t="shared" si="57"/>
        <v>0</v>
      </c>
      <c r="AC53" s="335">
        <f t="shared" si="25"/>
        <v>0</v>
      </c>
      <c r="AD53" s="336"/>
      <c r="AE53" s="337">
        <f>INDEX('1'!$A$2:$O$2593,MATCH($B53&amp;$AE$6,'1'!$A$2:$A$2593,0),10)</f>
        <v>0</v>
      </c>
      <c r="AF53" s="337">
        <f>INDEX('1'!$A$2:$O$2593,MATCH($B53&amp;$AF$6,'1'!$A$2:$A$2593,0),10)+INDEX('1'!$A$2:$O$2593,MATCH($B53&amp;"식비",'1'!$A$2:$A$2593,0),10)</f>
        <v>0</v>
      </c>
      <c r="AG53" s="337">
        <f>INDEX('1'!$A$2:$O$2593,MATCH($B53&amp;$AG$6,'1'!$A$2:$A$2593,0),10)</f>
        <v>0</v>
      </c>
      <c r="AH53" s="334"/>
      <c r="AI53" s="334">
        <f t="shared" si="26"/>
        <v>0</v>
      </c>
      <c r="AJ53" s="334">
        <f t="shared" si="27"/>
        <v>0</v>
      </c>
      <c r="AK53" s="334">
        <f t="shared" si="28"/>
        <v>0</v>
      </c>
      <c r="AL53" s="334">
        <f t="shared" si="29"/>
        <v>0</v>
      </c>
      <c r="AM53" s="335">
        <f t="shared" si="30"/>
        <v>0</v>
      </c>
      <c r="AN53" s="336">
        <f t="shared" si="31"/>
        <v>0</v>
      </c>
      <c r="AO53" s="337">
        <f>INDEX('1'!$A$2:$O$2593,MATCH($B53&amp;$AO$6,'1'!$A$2:$A$2593,0),14)</f>
        <v>0</v>
      </c>
      <c r="AP53" s="337">
        <f>INDEX('1'!$A$2:$O$2593,MATCH($B53&amp;$AP$6,'1'!$A$2:$A$2593,0),14)+INDEX('1'!$A$2:$O$2593,MATCH($B53&amp;"식비",'1'!$A$2:$A$2593,0),14)</f>
        <v>0</v>
      </c>
      <c r="AQ53" s="337">
        <f>INDEX('1'!$A$2:$O$2593,MATCH($B53&amp;$AQ$6,'1'!$A$2:$A$2593,0),14)</f>
        <v>0</v>
      </c>
      <c r="AR53" s="338"/>
      <c r="AT53" s="456"/>
      <c r="AU53" s="457">
        <f t="shared" si="32"/>
        <v>0</v>
      </c>
      <c r="AV53" s="457">
        <f t="shared" si="33"/>
        <v>0</v>
      </c>
    </row>
    <row r="54" spans="1:48" s="142" customFormat="1" ht="36.6" customHeight="1" x14ac:dyDescent="0.25">
      <c r="A54" s="812"/>
      <c r="B54" s="327">
        <v>45</v>
      </c>
      <c r="C54" s="433" t="s">
        <v>235</v>
      </c>
      <c r="D54" s="641"/>
      <c r="E54" s="638">
        <f t="shared" si="17"/>
        <v>0</v>
      </c>
      <c r="F54" s="329"/>
      <c r="G54" s="330">
        <f>IFERROR(VLOOKUP($F54,'NCS 기준단가'!$A$5:$F$265,6,0),)</f>
        <v>0</v>
      </c>
      <c r="H54" s="331"/>
      <c r="I54" s="332"/>
      <c r="J54" s="343"/>
      <c r="K54" s="608">
        <f t="shared" si="4"/>
        <v>0</v>
      </c>
      <c r="L54" s="333"/>
      <c r="M54" s="333"/>
      <c r="N54" s="333"/>
      <c r="O54" s="333"/>
      <c r="P54" s="452">
        <f t="shared" si="45"/>
        <v>0</v>
      </c>
      <c r="Q54" s="452">
        <f t="shared" si="46"/>
        <v>0</v>
      </c>
      <c r="R54" s="431">
        <f t="shared" si="47"/>
        <v>0</v>
      </c>
      <c r="S54" s="431">
        <f t="shared" si="48"/>
        <v>0</v>
      </c>
      <c r="T54" s="431">
        <f t="shared" si="49"/>
        <v>0</v>
      </c>
      <c r="U54" s="431">
        <f t="shared" si="50"/>
        <v>0</v>
      </c>
      <c r="V54" s="452">
        <f t="shared" si="51"/>
        <v>0</v>
      </c>
      <c r="W54" s="452">
        <f t="shared" si="52"/>
        <v>0</v>
      </c>
      <c r="X54" s="452">
        <f t="shared" si="53"/>
        <v>0</v>
      </c>
      <c r="Y54" s="452">
        <f t="shared" si="54"/>
        <v>0</v>
      </c>
      <c r="Z54" s="452">
        <f t="shared" si="55"/>
        <v>0</v>
      </c>
      <c r="AA54" s="334">
        <f t="shared" si="56"/>
        <v>0</v>
      </c>
      <c r="AB54" s="334">
        <f t="shared" si="57"/>
        <v>0</v>
      </c>
      <c r="AC54" s="335">
        <f t="shared" si="25"/>
        <v>0</v>
      </c>
      <c r="AD54" s="336"/>
      <c r="AE54" s="337">
        <f>INDEX('1'!$A$2:$O$2593,MATCH($B54&amp;$AE$6,'1'!$A$2:$A$2593,0),10)</f>
        <v>0</v>
      </c>
      <c r="AF54" s="337">
        <f>INDEX('1'!$A$2:$O$2593,MATCH($B54&amp;$AF$6,'1'!$A$2:$A$2593,0),10)+INDEX('1'!$A$2:$O$2593,MATCH($B54&amp;"식비",'1'!$A$2:$A$2593,0),10)</f>
        <v>0</v>
      </c>
      <c r="AG54" s="337">
        <f>INDEX('1'!$A$2:$O$2593,MATCH($B54&amp;$AG$6,'1'!$A$2:$A$2593,0),10)</f>
        <v>0</v>
      </c>
      <c r="AH54" s="334"/>
      <c r="AI54" s="334">
        <f t="shared" si="26"/>
        <v>0</v>
      </c>
      <c r="AJ54" s="334">
        <f t="shared" si="27"/>
        <v>0</v>
      </c>
      <c r="AK54" s="334">
        <f t="shared" si="28"/>
        <v>0</v>
      </c>
      <c r="AL54" s="334">
        <f t="shared" si="29"/>
        <v>0</v>
      </c>
      <c r="AM54" s="335">
        <f t="shared" si="30"/>
        <v>0</v>
      </c>
      <c r="AN54" s="336">
        <f t="shared" si="31"/>
        <v>0</v>
      </c>
      <c r="AO54" s="337">
        <f>INDEX('1'!$A$2:$O$2593,MATCH($B54&amp;$AO$6,'1'!$A$2:$A$2593,0),14)</f>
        <v>0</v>
      </c>
      <c r="AP54" s="337">
        <f>INDEX('1'!$A$2:$O$2593,MATCH($B54&amp;$AP$6,'1'!$A$2:$A$2593,0),14)+INDEX('1'!$A$2:$O$2593,MATCH($B54&amp;"식비",'1'!$A$2:$A$2593,0),14)</f>
        <v>0</v>
      </c>
      <c r="AQ54" s="337">
        <f>INDEX('1'!$A$2:$O$2593,MATCH($B54&amp;$AQ$6,'1'!$A$2:$A$2593,0),14)</f>
        <v>0</v>
      </c>
      <c r="AR54" s="338"/>
      <c r="AT54" s="456"/>
      <c r="AU54" s="457">
        <f t="shared" si="32"/>
        <v>0</v>
      </c>
      <c r="AV54" s="457">
        <f t="shared" si="33"/>
        <v>0</v>
      </c>
    </row>
    <row r="55" spans="1:48" s="142" customFormat="1" ht="36.6" customHeight="1" x14ac:dyDescent="0.25">
      <c r="A55" s="812"/>
      <c r="B55" s="327">
        <v>46</v>
      </c>
      <c r="C55" s="433" t="s">
        <v>235</v>
      </c>
      <c r="D55" s="641"/>
      <c r="E55" s="638">
        <f t="shared" si="17"/>
        <v>0</v>
      </c>
      <c r="F55" s="329"/>
      <c r="G55" s="330">
        <f>IFERROR(VLOOKUP($F55,'NCS 기준단가'!$A$5:$F$265,6,0),)</f>
        <v>0</v>
      </c>
      <c r="H55" s="331"/>
      <c r="I55" s="332"/>
      <c r="J55" s="343"/>
      <c r="K55" s="608">
        <f t="shared" si="4"/>
        <v>0</v>
      </c>
      <c r="L55" s="333"/>
      <c r="M55" s="333"/>
      <c r="N55" s="333"/>
      <c r="O55" s="333"/>
      <c r="P55" s="452">
        <f t="shared" si="45"/>
        <v>0</v>
      </c>
      <c r="Q55" s="452">
        <f t="shared" si="46"/>
        <v>0</v>
      </c>
      <c r="R55" s="431">
        <f t="shared" si="47"/>
        <v>0</v>
      </c>
      <c r="S55" s="431">
        <f t="shared" si="48"/>
        <v>0</v>
      </c>
      <c r="T55" s="431">
        <f t="shared" si="49"/>
        <v>0</v>
      </c>
      <c r="U55" s="431">
        <f t="shared" si="50"/>
        <v>0</v>
      </c>
      <c r="V55" s="452">
        <f t="shared" si="51"/>
        <v>0</v>
      </c>
      <c r="W55" s="452">
        <f t="shared" si="52"/>
        <v>0</v>
      </c>
      <c r="X55" s="452">
        <f t="shared" si="53"/>
        <v>0</v>
      </c>
      <c r="Y55" s="452">
        <f t="shared" si="54"/>
        <v>0</v>
      </c>
      <c r="Z55" s="452">
        <f t="shared" si="55"/>
        <v>0</v>
      </c>
      <c r="AA55" s="334">
        <f t="shared" si="56"/>
        <v>0</v>
      </c>
      <c r="AB55" s="334">
        <f t="shared" si="57"/>
        <v>0</v>
      </c>
      <c r="AC55" s="335">
        <f t="shared" si="25"/>
        <v>0</v>
      </c>
      <c r="AD55" s="336"/>
      <c r="AE55" s="337">
        <f>INDEX('1'!$A$2:$O$2593,MATCH($B55&amp;$AE$6,'1'!$A$2:$A$2593,0),10)</f>
        <v>0</v>
      </c>
      <c r="AF55" s="337">
        <f>INDEX('1'!$A$2:$O$2593,MATCH($B55&amp;$AF$6,'1'!$A$2:$A$2593,0),10)+INDEX('1'!$A$2:$O$2593,MATCH($B55&amp;"식비",'1'!$A$2:$A$2593,0),10)</f>
        <v>0</v>
      </c>
      <c r="AG55" s="337">
        <f>INDEX('1'!$A$2:$O$2593,MATCH($B55&amp;$AG$6,'1'!$A$2:$A$2593,0),10)</f>
        <v>0</v>
      </c>
      <c r="AH55" s="334"/>
      <c r="AI55" s="334">
        <f t="shared" si="26"/>
        <v>0</v>
      </c>
      <c r="AJ55" s="334">
        <f t="shared" si="27"/>
        <v>0</v>
      </c>
      <c r="AK55" s="334">
        <f t="shared" si="28"/>
        <v>0</v>
      </c>
      <c r="AL55" s="334">
        <f t="shared" si="29"/>
        <v>0</v>
      </c>
      <c r="AM55" s="335">
        <f t="shared" si="30"/>
        <v>0</v>
      </c>
      <c r="AN55" s="336">
        <f t="shared" si="31"/>
        <v>0</v>
      </c>
      <c r="AO55" s="337">
        <f>INDEX('1'!$A$2:$O$2593,MATCH($B55&amp;$AO$6,'1'!$A$2:$A$2593,0),14)</f>
        <v>0</v>
      </c>
      <c r="AP55" s="337">
        <f>INDEX('1'!$A$2:$O$2593,MATCH($B55&amp;$AP$6,'1'!$A$2:$A$2593,0),14)+INDEX('1'!$A$2:$O$2593,MATCH($B55&amp;"식비",'1'!$A$2:$A$2593,0),14)</f>
        <v>0</v>
      </c>
      <c r="AQ55" s="337">
        <f>INDEX('1'!$A$2:$O$2593,MATCH($B55&amp;$AQ$6,'1'!$A$2:$A$2593,0),14)</f>
        <v>0</v>
      </c>
      <c r="AR55" s="338"/>
      <c r="AT55" s="456"/>
      <c r="AU55" s="457">
        <f t="shared" si="32"/>
        <v>0</v>
      </c>
      <c r="AV55" s="457">
        <f t="shared" si="33"/>
        <v>0</v>
      </c>
    </row>
    <row r="56" spans="1:48" s="142" customFormat="1" ht="36.6" customHeight="1" x14ac:dyDescent="0.25">
      <c r="A56" s="812"/>
      <c r="B56" s="327">
        <v>47</v>
      </c>
      <c r="C56" s="433" t="s">
        <v>235</v>
      </c>
      <c r="D56" s="641"/>
      <c r="E56" s="638">
        <f t="shared" si="17"/>
        <v>0</v>
      </c>
      <c r="F56" s="329"/>
      <c r="G56" s="330">
        <f>IFERROR(VLOOKUP($F56,'NCS 기준단가'!$A$5:$F$265,6,0),)</f>
        <v>0</v>
      </c>
      <c r="H56" s="331"/>
      <c r="I56" s="332"/>
      <c r="J56" s="343"/>
      <c r="K56" s="608">
        <f t="shared" si="4"/>
        <v>0</v>
      </c>
      <c r="L56" s="333"/>
      <c r="M56" s="333"/>
      <c r="N56" s="333"/>
      <c r="O56" s="333"/>
      <c r="P56" s="452">
        <f t="shared" si="45"/>
        <v>0</v>
      </c>
      <c r="Q56" s="452">
        <f t="shared" si="46"/>
        <v>0</v>
      </c>
      <c r="R56" s="431">
        <f t="shared" si="47"/>
        <v>0</v>
      </c>
      <c r="S56" s="431">
        <f t="shared" si="48"/>
        <v>0</v>
      </c>
      <c r="T56" s="431">
        <f t="shared" si="49"/>
        <v>0</v>
      </c>
      <c r="U56" s="431">
        <f t="shared" si="50"/>
        <v>0</v>
      </c>
      <c r="V56" s="452">
        <f t="shared" si="51"/>
        <v>0</v>
      </c>
      <c r="W56" s="452">
        <f t="shared" si="52"/>
        <v>0</v>
      </c>
      <c r="X56" s="452">
        <f t="shared" si="53"/>
        <v>0</v>
      </c>
      <c r="Y56" s="452">
        <f t="shared" si="54"/>
        <v>0</v>
      </c>
      <c r="Z56" s="452">
        <f t="shared" si="55"/>
        <v>0</v>
      </c>
      <c r="AA56" s="334">
        <f t="shared" si="56"/>
        <v>0</v>
      </c>
      <c r="AB56" s="334">
        <f t="shared" si="57"/>
        <v>0</v>
      </c>
      <c r="AC56" s="335">
        <f t="shared" si="25"/>
        <v>0</v>
      </c>
      <c r="AD56" s="336"/>
      <c r="AE56" s="337">
        <f>INDEX('1'!$A$2:$O$2593,MATCH($B56&amp;$AE$6,'1'!$A$2:$A$2593,0),10)</f>
        <v>0</v>
      </c>
      <c r="AF56" s="337">
        <f>INDEX('1'!$A$2:$O$2593,MATCH($B56&amp;$AF$6,'1'!$A$2:$A$2593,0),10)+INDEX('1'!$A$2:$O$2593,MATCH($B56&amp;"식비",'1'!$A$2:$A$2593,0),10)</f>
        <v>0</v>
      </c>
      <c r="AG56" s="337">
        <f>INDEX('1'!$A$2:$O$2593,MATCH($B56&amp;$AG$6,'1'!$A$2:$A$2593,0),10)</f>
        <v>0</v>
      </c>
      <c r="AH56" s="334"/>
      <c r="AI56" s="334">
        <f t="shared" si="26"/>
        <v>0</v>
      </c>
      <c r="AJ56" s="334">
        <f t="shared" si="27"/>
        <v>0</v>
      </c>
      <c r="AK56" s="334">
        <f t="shared" si="28"/>
        <v>0</v>
      </c>
      <c r="AL56" s="334">
        <f t="shared" si="29"/>
        <v>0</v>
      </c>
      <c r="AM56" s="335">
        <f t="shared" si="30"/>
        <v>0</v>
      </c>
      <c r="AN56" s="336">
        <f t="shared" si="31"/>
        <v>0</v>
      </c>
      <c r="AO56" s="337">
        <f>INDEX('1'!$A$2:$O$2593,MATCH($B56&amp;$AO$6,'1'!$A$2:$A$2593,0),14)</f>
        <v>0</v>
      </c>
      <c r="AP56" s="337">
        <f>INDEX('1'!$A$2:$O$2593,MATCH($B56&amp;$AP$6,'1'!$A$2:$A$2593,0),14)+INDEX('1'!$A$2:$O$2593,MATCH($B56&amp;"식비",'1'!$A$2:$A$2593,0),14)</f>
        <v>0</v>
      </c>
      <c r="AQ56" s="337">
        <f>INDEX('1'!$A$2:$O$2593,MATCH($B56&amp;$AQ$6,'1'!$A$2:$A$2593,0),14)</f>
        <v>0</v>
      </c>
      <c r="AR56" s="338"/>
      <c r="AT56" s="456"/>
      <c r="AU56" s="457">
        <f t="shared" si="32"/>
        <v>0</v>
      </c>
      <c r="AV56" s="457">
        <f t="shared" si="33"/>
        <v>0</v>
      </c>
    </row>
    <row r="57" spans="1:48" s="142" customFormat="1" ht="36.6" customHeight="1" x14ac:dyDescent="0.25">
      <c r="A57" s="812"/>
      <c r="B57" s="327">
        <v>48</v>
      </c>
      <c r="C57" s="433" t="s">
        <v>235</v>
      </c>
      <c r="D57" s="641"/>
      <c r="E57" s="638">
        <f t="shared" si="17"/>
        <v>0</v>
      </c>
      <c r="F57" s="329"/>
      <c r="G57" s="330">
        <f>IFERROR(VLOOKUP($F57,'NCS 기준단가'!$A$5:$F$265,6,0),)</f>
        <v>0</v>
      </c>
      <c r="H57" s="331"/>
      <c r="I57" s="332"/>
      <c r="J57" s="343"/>
      <c r="K57" s="608">
        <f t="shared" si="4"/>
        <v>0</v>
      </c>
      <c r="L57" s="333"/>
      <c r="M57" s="333"/>
      <c r="N57" s="333"/>
      <c r="O57" s="333"/>
      <c r="P57" s="452">
        <f t="shared" si="45"/>
        <v>0</v>
      </c>
      <c r="Q57" s="452">
        <f t="shared" si="46"/>
        <v>0</v>
      </c>
      <c r="R57" s="431">
        <f t="shared" si="47"/>
        <v>0</v>
      </c>
      <c r="S57" s="431">
        <f t="shared" si="48"/>
        <v>0</v>
      </c>
      <c r="T57" s="431">
        <f t="shared" si="49"/>
        <v>0</v>
      </c>
      <c r="U57" s="431">
        <f t="shared" si="50"/>
        <v>0</v>
      </c>
      <c r="V57" s="452">
        <f t="shared" si="51"/>
        <v>0</v>
      </c>
      <c r="W57" s="452">
        <f t="shared" si="52"/>
        <v>0</v>
      </c>
      <c r="X57" s="452">
        <f t="shared" si="53"/>
        <v>0</v>
      </c>
      <c r="Y57" s="452">
        <f t="shared" si="54"/>
        <v>0</v>
      </c>
      <c r="Z57" s="452">
        <f t="shared" si="55"/>
        <v>0</v>
      </c>
      <c r="AA57" s="334">
        <f t="shared" si="56"/>
        <v>0</v>
      </c>
      <c r="AB57" s="334">
        <f t="shared" si="57"/>
        <v>0</v>
      </c>
      <c r="AC57" s="335">
        <f t="shared" si="25"/>
        <v>0</v>
      </c>
      <c r="AD57" s="336"/>
      <c r="AE57" s="337">
        <f>INDEX('1'!$A$2:$O$2593,MATCH($B57&amp;$AE$6,'1'!$A$2:$A$2593,0),10)</f>
        <v>0</v>
      </c>
      <c r="AF57" s="337">
        <f>INDEX('1'!$A$2:$O$2593,MATCH($B57&amp;$AF$6,'1'!$A$2:$A$2593,0),10)+INDEX('1'!$A$2:$O$2593,MATCH($B57&amp;"식비",'1'!$A$2:$A$2593,0),10)</f>
        <v>0</v>
      </c>
      <c r="AG57" s="337">
        <f>INDEX('1'!$A$2:$O$2593,MATCH($B57&amp;$AG$6,'1'!$A$2:$A$2593,0),10)</f>
        <v>0</v>
      </c>
      <c r="AH57" s="334"/>
      <c r="AI57" s="334">
        <f t="shared" si="26"/>
        <v>0</v>
      </c>
      <c r="AJ57" s="334">
        <f t="shared" si="27"/>
        <v>0</v>
      </c>
      <c r="AK57" s="334">
        <f t="shared" si="28"/>
        <v>0</v>
      </c>
      <c r="AL57" s="334">
        <f t="shared" si="29"/>
        <v>0</v>
      </c>
      <c r="AM57" s="335">
        <f t="shared" si="30"/>
        <v>0</v>
      </c>
      <c r="AN57" s="336">
        <f t="shared" si="31"/>
        <v>0</v>
      </c>
      <c r="AO57" s="337">
        <f>INDEX('1'!$A$2:$O$2593,MATCH($B57&amp;$AO$6,'1'!$A$2:$A$2593,0),14)</f>
        <v>0</v>
      </c>
      <c r="AP57" s="337">
        <f>INDEX('1'!$A$2:$O$2593,MATCH($B57&amp;$AP$6,'1'!$A$2:$A$2593,0),14)+INDEX('1'!$A$2:$O$2593,MATCH($B57&amp;"식비",'1'!$A$2:$A$2593,0),14)</f>
        <v>0</v>
      </c>
      <c r="AQ57" s="337">
        <f>INDEX('1'!$A$2:$O$2593,MATCH($B57&amp;$AQ$6,'1'!$A$2:$A$2593,0),14)</f>
        <v>0</v>
      </c>
      <c r="AR57" s="338"/>
      <c r="AT57" s="456"/>
      <c r="AU57" s="457">
        <f t="shared" si="32"/>
        <v>0</v>
      </c>
      <c r="AV57" s="457">
        <f t="shared" si="33"/>
        <v>0</v>
      </c>
    </row>
    <row r="58" spans="1:48" s="142" customFormat="1" ht="36.6" customHeight="1" x14ac:dyDescent="0.25">
      <c r="A58" s="812"/>
      <c r="B58" s="327">
        <v>49</v>
      </c>
      <c r="C58" s="433" t="s">
        <v>235</v>
      </c>
      <c r="D58" s="641"/>
      <c r="E58" s="638">
        <f t="shared" si="17"/>
        <v>0</v>
      </c>
      <c r="F58" s="329"/>
      <c r="G58" s="330">
        <f>IFERROR(VLOOKUP($F58,'NCS 기준단가'!$A$5:$F$265,6,0),)</f>
        <v>0</v>
      </c>
      <c r="H58" s="331"/>
      <c r="I58" s="332"/>
      <c r="J58" s="343"/>
      <c r="K58" s="608">
        <f t="shared" si="4"/>
        <v>0</v>
      </c>
      <c r="L58" s="333"/>
      <c r="M58" s="333"/>
      <c r="N58" s="333"/>
      <c r="O58" s="333"/>
      <c r="P58" s="452">
        <f t="shared" si="45"/>
        <v>0</v>
      </c>
      <c r="Q58" s="452">
        <f t="shared" si="46"/>
        <v>0</v>
      </c>
      <c r="R58" s="431">
        <f t="shared" si="47"/>
        <v>0</v>
      </c>
      <c r="S58" s="431">
        <f t="shared" si="48"/>
        <v>0</v>
      </c>
      <c r="T58" s="431">
        <f t="shared" si="49"/>
        <v>0</v>
      </c>
      <c r="U58" s="431">
        <f t="shared" si="50"/>
        <v>0</v>
      </c>
      <c r="V58" s="452">
        <f t="shared" si="51"/>
        <v>0</v>
      </c>
      <c r="W58" s="452">
        <f t="shared" si="52"/>
        <v>0</v>
      </c>
      <c r="X58" s="452">
        <f t="shared" si="53"/>
        <v>0</v>
      </c>
      <c r="Y58" s="452">
        <f t="shared" si="54"/>
        <v>0</v>
      </c>
      <c r="Z58" s="452">
        <f t="shared" si="55"/>
        <v>0</v>
      </c>
      <c r="AA58" s="334">
        <f t="shared" si="56"/>
        <v>0</v>
      </c>
      <c r="AB58" s="334">
        <f t="shared" si="57"/>
        <v>0</v>
      </c>
      <c r="AC58" s="335">
        <f t="shared" si="25"/>
        <v>0</v>
      </c>
      <c r="AD58" s="336"/>
      <c r="AE58" s="337">
        <f>INDEX('1'!$A$2:$O$2593,MATCH($B58&amp;$AE$6,'1'!$A$2:$A$2593,0),10)</f>
        <v>0</v>
      </c>
      <c r="AF58" s="337">
        <f>INDEX('1'!$A$2:$O$2593,MATCH($B58&amp;$AF$6,'1'!$A$2:$A$2593,0),10)+INDEX('1'!$A$2:$O$2593,MATCH($B58&amp;"식비",'1'!$A$2:$A$2593,0),10)</f>
        <v>0</v>
      </c>
      <c r="AG58" s="337">
        <f>INDEX('1'!$A$2:$O$2593,MATCH($B58&amp;$AG$6,'1'!$A$2:$A$2593,0),10)</f>
        <v>0</v>
      </c>
      <c r="AH58" s="334"/>
      <c r="AI58" s="334">
        <f t="shared" si="26"/>
        <v>0</v>
      </c>
      <c r="AJ58" s="334">
        <f t="shared" si="27"/>
        <v>0</v>
      </c>
      <c r="AK58" s="334">
        <f t="shared" si="28"/>
        <v>0</v>
      </c>
      <c r="AL58" s="334">
        <f t="shared" si="29"/>
        <v>0</v>
      </c>
      <c r="AM58" s="335">
        <f t="shared" si="30"/>
        <v>0</v>
      </c>
      <c r="AN58" s="336">
        <f t="shared" si="31"/>
        <v>0</v>
      </c>
      <c r="AO58" s="337">
        <f>INDEX('1'!$A$2:$O$2593,MATCH($B58&amp;$AO$6,'1'!$A$2:$A$2593,0),14)</f>
        <v>0</v>
      </c>
      <c r="AP58" s="337">
        <f>INDEX('1'!$A$2:$O$2593,MATCH($B58&amp;$AP$6,'1'!$A$2:$A$2593,0),14)+INDEX('1'!$A$2:$O$2593,MATCH($B58&amp;"식비",'1'!$A$2:$A$2593,0),14)</f>
        <v>0</v>
      </c>
      <c r="AQ58" s="337">
        <f>INDEX('1'!$A$2:$O$2593,MATCH($B58&amp;$AQ$6,'1'!$A$2:$A$2593,0),14)</f>
        <v>0</v>
      </c>
      <c r="AR58" s="338"/>
      <c r="AT58" s="456"/>
      <c r="AU58" s="457">
        <f t="shared" si="32"/>
        <v>0</v>
      </c>
      <c r="AV58" s="457">
        <f t="shared" si="33"/>
        <v>0</v>
      </c>
    </row>
    <row r="59" spans="1:48" s="142" customFormat="1" ht="36.6" customHeight="1" x14ac:dyDescent="0.25">
      <c r="A59" s="812"/>
      <c r="B59" s="327">
        <v>50</v>
      </c>
      <c r="C59" s="433" t="s">
        <v>235</v>
      </c>
      <c r="D59" s="641"/>
      <c r="E59" s="638">
        <f t="shared" si="17"/>
        <v>0</v>
      </c>
      <c r="F59" s="329"/>
      <c r="G59" s="330">
        <f>IFERROR(VLOOKUP($F59,'NCS 기준단가'!$A$5:$F$265,6,0),)</f>
        <v>0</v>
      </c>
      <c r="H59" s="331"/>
      <c r="I59" s="332"/>
      <c r="J59" s="343"/>
      <c r="K59" s="608">
        <f t="shared" si="4"/>
        <v>0</v>
      </c>
      <c r="L59" s="333"/>
      <c r="M59" s="333"/>
      <c r="N59" s="333"/>
      <c r="O59" s="333"/>
      <c r="P59" s="452">
        <f t="shared" si="45"/>
        <v>0</v>
      </c>
      <c r="Q59" s="452">
        <f t="shared" si="46"/>
        <v>0</v>
      </c>
      <c r="R59" s="431">
        <f t="shared" si="47"/>
        <v>0</v>
      </c>
      <c r="S59" s="431">
        <f t="shared" si="48"/>
        <v>0</v>
      </c>
      <c r="T59" s="431">
        <f t="shared" si="49"/>
        <v>0</v>
      </c>
      <c r="U59" s="431">
        <f t="shared" si="50"/>
        <v>0</v>
      </c>
      <c r="V59" s="452">
        <f t="shared" si="51"/>
        <v>0</v>
      </c>
      <c r="W59" s="452">
        <f t="shared" si="52"/>
        <v>0</v>
      </c>
      <c r="X59" s="452">
        <f t="shared" si="53"/>
        <v>0</v>
      </c>
      <c r="Y59" s="452">
        <f t="shared" si="54"/>
        <v>0</v>
      </c>
      <c r="Z59" s="452">
        <f t="shared" si="55"/>
        <v>0</v>
      </c>
      <c r="AA59" s="334">
        <f t="shared" si="56"/>
        <v>0</v>
      </c>
      <c r="AB59" s="334">
        <f t="shared" si="57"/>
        <v>0</v>
      </c>
      <c r="AC59" s="335">
        <f t="shared" si="25"/>
        <v>0</v>
      </c>
      <c r="AD59" s="336"/>
      <c r="AE59" s="337">
        <f>INDEX('1'!$A$2:$O$2593,MATCH($B59&amp;$AE$6,'1'!$A$2:$A$2593,0),10)</f>
        <v>0</v>
      </c>
      <c r="AF59" s="337">
        <f>INDEX('1'!$A$2:$O$2593,MATCH($B59&amp;$AF$6,'1'!$A$2:$A$2593,0),10)+INDEX('1'!$A$2:$O$2593,MATCH($B59&amp;"식비",'1'!$A$2:$A$2593,0),10)</f>
        <v>0</v>
      </c>
      <c r="AG59" s="337">
        <f>INDEX('1'!$A$2:$O$2593,MATCH($B59&amp;$AG$6,'1'!$A$2:$A$2593,0),10)</f>
        <v>0</v>
      </c>
      <c r="AH59" s="334"/>
      <c r="AI59" s="334">
        <f t="shared" si="26"/>
        <v>0</v>
      </c>
      <c r="AJ59" s="334">
        <f t="shared" si="27"/>
        <v>0</v>
      </c>
      <c r="AK59" s="334">
        <f t="shared" si="28"/>
        <v>0</v>
      </c>
      <c r="AL59" s="334">
        <f t="shared" si="29"/>
        <v>0</v>
      </c>
      <c r="AM59" s="335">
        <f t="shared" si="30"/>
        <v>0</v>
      </c>
      <c r="AN59" s="336">
        <f t="shared" si="31"/>
        <v>0</v>
      </c>
      <c r="AO59" s="337">
        <f>INDEX('1'!$A$2:$O$2593,MATCH($B59&amp;$AO$6,'1'!$A$2:$A$2593,0),14)</f>
        <v>0</v>
      </c>
      <c r="AP59" s="337">
        <f>INDEX('1'!$A$2:$O$2593,MATCH($B59&amp;$AP$6,'1'!$A$2:$A$2593,0),14)+INDEX('1'!$A$2:$O$2593,MATCH($B59&amp;"식비",'1'!$A$2:$A$2593,0),14)</f>
        <v>0</v>
      </c>
      <c r="AQ59" s="337">
        <f>INDEX('1'!$A$2:$O$2593,MATCH($B59&amp;$AQ$6,'1'!$A$2:$A$2593,0),14)</f>
        <v>0</v>
      </c>
      <c r="AR59" s="338"/>
      <c r="AT59" s="456"/>
      <c r="AU59" s="457">
        <f t="shared" si="32"/>
        <v>0</v>
      </c>
      <c r="AV59" s="457">
        <f t="shared" si="33"/>
        <v>0</v>
      </c>
    </row>
    <row r="60" spans="1:48" s="142" customFormat="1" ht="36.6" customHeight="1" x14ac:dyDescent="0.25">
      <c r="A60" s="818"/>
      <c r="B60" s="354"/>
      <c r="C60" s="328"/>
      <c r="D60" s="641"/>
      <c r="E60" s="638"/>
      <c r="F60" s="350"/>
      <c r="G60" s="330"/>
      <c r="H60" s="331"/>
      <c r="I60" s="355"/>
      <c r="J60" s="343"/>
      <c r="K60" s="609"/>
      <c r="L60" s="333"/>
      <c r="M60" s="333"/>
      <c r="N60" s="333"/>
      <c r="O60" s="333"/>
      <c r="P60" s="452"/>
      <c r="Q60" s="452"/>
      <c r="R60" s="431"/>
      <c r="S60" s="431"/>
      <c r="T60" s="431"/>
      <c r="U60" s="431"/>
      <c r="V60" s="452"/>
      <c r="W60" s="452"/>
      <c r="X60" s="452"/>
      <c r="Y60" s="452"/>
      <c r="Z60" s="452"/>
      <c r="AA60" s="334"/>
      <c r="AB60" s="334"/>
      <c r="AC60" s="335"/>
      <c r="AD60" s="336"/>
      <c r="AE60" s="337"/>
      <c r="AF60" s="334"/>
      <c r="AG60" s="334"/>
      <c r="AH60" s="334"/>
      <c r="AI60" s="334"/>
      <c r="AJ60" s="334"/>
      <c r="AK60" s="334"/>
      <c r="AL60" s="334"/>
      <c r="AM60" s="335"/>
      <c r="AN60" s="336"/>
      <c r="AO60" s="337"/>
      <c r="AP60" s="334"/>
      <c r="AQ60" s="334"/>
      <c r="AR60" s="338"/>
      <c r="AT60" s="456"/>
      <c r="AU60" s="457"/>
      <c r="AV60" s="457"/>
    </row>
    <row r="61" spans="1:48" s="142" customFormat="1" ht="22.5" customHeight="1" x14ac:dyDescent="0.25">
      <c r="A61" s="811" t="s">
        <v>226</v>
      </c>
      <c r="B61" s="804" t="s">
        <v>37</v>
      </c>
      <c r="C61" s="805"/>
      <c r="D61" s="805"/>
      <c r="E61" s="805"/>
      <c r="F61" s="805"/>
      <c r="G61" s="806"/>
      <c r="H61" s="459"/>
      <c r="I61" s="356"/>
      <c r="J61" s="321"/>
      <c r="K61" s="321"/>
      <c r="L61" s="322">
        <f>SUBTOTAL(109,L62:L72)</f>
        <v>0</v>
      </c>
      <c r="M61" s="322">
        <f t="shared" ref="M61:W61" si="58">SUBTOTAL(109,M62:M72)</f>
        <v>0</v>
      </c>
      <c r="N61" s="322">
        <f>SUBTOTAL(109,N62:N72)</f>
        <v>0</v>
      </c>
      <c r="O61" s="322">
        <f t="shared" si="58"/>
        <v>0</v>
      </c>
      <c r="P61" s="322">
        <f t="shared" si="58"/>
        <v>0</v>
      </c>
      <c r="Q61" s="322">
        <f t="shared" si="58"/>
        <v>0</v>
      </c>
      <c r="R61" s="322">
        <f t="shared" si="58"/>
        <v>0</v>
      </c>
      <c r="S61" s="322">
        <f t="shared" si="58"/>
        <v>0</v>
      </c>
      <c r="T61" s="322">
        <f t="shared" si="58"/>
        <v>0</v>
      </c>
      <c r="U61" s="322">
        <f t="shared" si="58"/>
        <v>0</v>
      </c>
      <c r="V61" s="322">
        <f t="shared" si="58"/>
        <v>0</v>
      </c>
      <c r="W61" s="322">
        <f t="shared" si="58"/>
        <v>0</v>
      </c>
      <c r="X61" s="322">
        <f>SUBTOTAL(109,X62:X72)</f>
        <v>0</v>
      </c>
      <c r="Y61" s="322">
        <f t="shared" ref="Y61" si="59">SUBTOTAL(109,Y62:Y72)</f>
        <v>0</v>
      </c>
      <c r="Z61" s="322">
        <f>SUBTOTAL(109,Z62:Z72)</f>
        <v>0</v>
      </c>
      <c r="AA61" s="322">
        <f t="shared" ref="AA61:AC61" si="60">SUBTOTAL(109,AA62:AA72)</f>
        <v>0</v>
      </c>
      <c r="AB61" s="322">
        <f t="shared" si="60"/>
        <v>0</v>
      </c>
      <c r="AC61" s="323">
        <f t="shared" si="60"/>
        <v>0</v>
      </c>
      <c r="AD61" s="324"/>
      <c r="AE61" s="325">
        <f t="shared" ref="AE61:AR61" si="61">SUBTOTAL(109,AE62:AE72)</f>
        <v>0</v>
      </c>
      <c r="AF61" s="322">
        <f t="shared" si="61"/>
        <v>0</v>
      </c>
      <c r="AG61" s="322">
        <f t="shared" si="61"/>
        <v>0</v>
      </c>
      <c r="AH61" s="322">
        <f t="shared" si="61"/>
        <v>0</v>
      </c>
      <c r="AI61" s="322">
        <f t="shared" si="61"/>
        <v>0</v>
      </c>
      <c r="AJ61" s="322">
        <f t="shared" si="61"/>
        <v>0</v>
      </c>
      <c r="AK61" s="322">
        <f t="shared" si="61"/>
        <v>0</v>
      </c>
      <c r="AL61" s="322">
        <f t="shared" si="61"/>
        <v>0</v>
      </c>
      <c r="AM61" s="323">
        <f t="shared" si="61"/>
        <v>0</v>
      </c>
      <c r="AN61" s="324">
        <f t="shared" si="61"/>
        <v>0</v>
      </c>
      <c r="AO61" s="325">
        <f t="shared" si="61"/>
        <v>0</v>
      </c>
      <c r="AP61" s="322">
        <f t="shared" si="61"/>
        <v>0</v>
      </c>
      <c r="AQ61" s="322">
        <f t="shared" si="61"/>
        <v>0</v>
      </c>
      <c r="AR61" s="326">
        <f t="shared" si="61"/>
        <v>0</v>
      </c>
      <c r="AU61" s="340"/>
      <c r="AV61" s="340"/>
    </row>
    <row r="62" spans="1:48" s="142" customFormat="1" ht="36.6" customHeight="1" x14ac:dyDescent="0.25">
      <c r="A62" s="812"/>
      <c r="B62" s="327">
        <v>51</v>
      </c>
      <c r="C62" s="433" t="s">
        <v>235</v>
      </c>
      <c r="D62" s="639"/>
      <c r="E62" s="638">
        <f t="shared" si="17"/>
        <v>0</v>
      </c>
      <c r="F62" s="329"/>
      <c r="G62" s="330">
        <f>IFERROR(VLOOKUP($F62,'NCS 기준단가'!$A$5:$F$265,6,0),)</f>
        <v>0</v>
      </c>
      <c r="H62" s="331"/>
      <c r="I62" s="332"/>
      <c r="J62" s="331"/>
      <c r="K62" s="608">
        <f t="shared" ref="K62:K71" si="62">J62</f>
        <v>0</v>
      </c>
      <c r="L62" s="333"/>
      <c r="M62" s="333"/>
      <c r="N62" s="333"/>
      <c r="O62" s="333"/>
      <c r="P62" s="452">
        <f t="shared" ref="P62:P71" si="63">N62*O62</f>
        <v>0</v>
      </c>
      <c r="Q62" s="452">
        <f t="shared" ref="Q62" si="64">P62*M62/8</f>
        <v>0</v>
      </c>
      <c r="R62" s="431">
        <f t="shared" ref="R62:R71" si="65">IF($C62="불승인",-L62,0)</f>
        <v>0</v>
      </c>
      <c r="S62" s="431">
        <f t="shared" ref="S62:S71" si="66">IF($C62="불승인",-M62,0)</f>
        <v>0</v>
      </c>
      <c r="T62" s="431">
        <f t="shared" ref="T62:T71" si="67">IF($C62="불승인",-N62,0)</f>
        <v>0</v>
      </c>
      <c r="U62" s="431">
        <f t="shared" ref="U62:U71" si="68">IF($C62="불승인",-O62,0)</f>
        <v>0</v>
      </c>
      <c r="V62" s="334">
        <f t="shared" ref="V62:V71" si="69">L62+R62</f>
        <v>0</v>
      </c>
      <c r="W62" s="334">
        <f t="shared" ref="W62:W71" si="70">M62+S62</f>
        <v>0</v>
      </c>
      <c r="X62" s="334">
        <f t="shared" ref="X62:X71" si="71">N62+T62</f>
        <v>0</v>
      </c>
      <c r="Y62" s="334">
        <f t="shared" ref="Y62:Y71" si="72">O62+U62</f>
        <v>0</v>
      </c>
      <c r="Z62" s="334">
        <f t="shared" ref="Z62:Z71" si="73">AA62*AB62/8</f>
        <v>0</v>
      </c>
      <c r="AA62" s="334">
        <f t="shared" ref="AA62:AA71" si="74">X62*Y62</f>
        <v>0</v>
      </c>
      <c r="AB62" s="334">
        <f t="shared" ref="AB62:AB69" si="75">W62</f>
        <v>0</v>
      </c>
      <c r="AC62" s="335">
        <f t="shared" ref="AC62" si="76">AE62+AF62+AG62</f>
        <v>0</v>
      </c>
      <c r="AD62" s="336">
        <f t="shared" ref="AD62:AD71" si="77">IFERROR(AE62/(P62*M62),)</f>
        <v>0</v>
      </c>
      <c r="AE62" s="337">
        <f>INDEX('2'!$A$2:$O$514,MATCH($B62&amp;$AE$6,'2'!$A$2:$A$514,0),10)</f>
        <v>0</v>
      </c>
      <c r="AF62" s="337">
        <f>INDEX('2'!$A$2:$O$514,MATCH($B62&amp;$AF$6,'2'!$A$2:$A$514,0),10)+INDEX('2'!$A$2:$O$514,MATCH($B62&amp;"식비",'2'!$A$2:$A$514,0),10)</f>
        <v>0</v>
      </c>
      <c r="AG62" s="337">
        <f>INDEX('2'!$A$2:$O$514,MATCH($B62&amp;$AG$6,'2'!$A$2:$A$514,0),10)</f>
        <v>0</v>
      </c>
      <c r="AH62" s="334"/>
      <c r="AI62" s="334">
        <f t="shared" ref="AI62" si="78">SUM(AJ62:AL62)</f>
        <v>0</v>
      </c>
      <c r="AJ62" s="334">
        <f t="shared" ref="AJ62" si="79">AO62-AE62</f>
        <v>0</v>
      </c>
      <c r="AK62" s="334">
        <f t="shared" ref="AK62" si="80">AP62-AF62</f>
        <v>0</v>
      </c>
      <c r="AL62" s="334">
        <f t="shared" ref="AL62" si="81">AQ62-AG62</f>
        <v>0</v>
      </c>
      <c r="AM62" s="335">
        <f t="shared" ref="AM62" si="82">AO62+AP62+AQ62</f>
        <v>0</v>
      </c>
      <c r="AN62" s="336">
        <f t="shared" ref="AN62" si="83">INT(IFERROR(AO62/(AA62*AB62),))</f>
        <v>0</v>
      </c>
      <c r="AO62" s="337">
        <f>INDEX('2'!$A$2:$O$514,MATCH($B62&amp;$AO$6,'2'!$A$2:$A$514,0),14)</f>
        <v>0</v>
      </c>
      <c r="AP62" s="337">
        <f>INDEX('2'!$A$2:$O$514,MATCH($B62&amp;$AP$6,'2'!$A$2:$A$514,0),14)+INDEX('2'!$A$2:$O$514,MATCH($B62&amp;"식비",'2'!$A$2:$A$514,0),14)</f>
        <v>0</v>
      </c>
      <c r="AQ62" s="337">
        <f>INDEX('2'!$A$2:$O$514,MATCH($B62&amp;$AQ$6,'2'!$A$2:$A$514,0),14)</f>
        <v>0</v>
      </c>
      <c r="AR62" s="338"/>
      <c r="AU62" s="340"/>
      <c r="AV62" s="340"/>
    </row>
    <row r="63" spans="1:48" s="142" customFormat="1" ht="36.6" customHeight="1" x14ac:dyDescent="0.25">
      <c r="A63" s="812"/>
      <c r="B63" s="327">
        <v>52</v>
      </c>
      <c r="C63" s="433" t="s">
        <v>235</v>
      </c>
      <c r="D63" s="641"/>
      <c r="E63" s="638">
        <f t="shared" si="17"/>
        <v>0</v>
      </c>
      <c r="F63" s="329"/>
      <c r="G63" s="330">
        <f>IFERROR(VLOOKUP($F63,'NCS 기준단가'!$A$5:$F$265,6,0),)</f>
        <v>0</v>
      </c>
      <c r="H63" s="331"/>
      <c r="I63" s="332"/>
      <c r="J63" s="331"/>
      <c r="K63" s="608">
        <f t="shared" si="62"/>
        <v>0</v>
      </c>
      <c r="L63" s="333"/>
      <c r="M63" s="333"/>
      <c r="N63" s="333"/>
      <c r="O63" s="333"/>
      <c r="P63" s="452">
        <f t="shared" si="63"/>
        <v>0</v>
      </c>
      <c r="Q63" s="452">
        <f t="shared" ref="Q63:Q65" si="84">P63*M63/8</f>
        <v>0</v>
      </c>
      <c r="R63" s="431">
        <f t="shared" si="65"/>
        <v>0</v>
      </c>
      <c r="S63" s="431">
        <f t="shared" si="66"/>
        <v>0</v>
      </c>
      <c r="T63" s="431">
        <f t="shared" si="67"/>
        <v>0</v>
      </c>
      <c r="U63" s="431">
        <f t="shared" si="68"/>
        <v>0</v>
      </c>
      <c r="V63" s="334">
        <f t="shared" si="69"/>
        <v>0</v>
      </c>
      <c r="W63" s="334">
        <f t="shared" si="70"/>
        <v>0</v>
      </c>
      <c r="X63" s="334">
        <f t="shared" si="71"/>
        <v>0</v>
      </c>
      <c r="Y63" s="334">
        <f t="shared" si="72"/>
        <v>0</v>
      </c>
      <c r="Z63" s="334">
        <f t="shared" si="73"/>
        <v>0</v>
      </c>
      <c r="AA63" s="334">
        <f t="shared" si="74"/>
        <v>0</v>
      </c>
      <c r="AB63" s="334">
        <f t="shared" si="75"/>
        <v>0</v>
      </c>
      <c r="AC63" s="335">
        <f t="shared" ref="AC63:AC71" si="85">AE63+AF63+AG63</f>
        <v>0</v>
      </c>
      <c r="AD63" s="336">
        <f t="shared" si="77"/>
        <v>0</v>
      </c>
      <c r="AE63" s="337">
        <f>INDEX('2'!$A$2:$O$514,MATCH($B63&amp;$AE$6,'2'!$A$2:$A$514,0),10)</f>
        <v>0</v>
      </c>
      <c r="AF63" s="337">
        <f>INDEX('2'!$A$2:$O$514,MATCH($B63&amp;$AF$6,'2'!$A$2:$A$514,0),10)+INDEX('2'!$A$2:$O$514,MATCH($B63&amp;"식비",'2'!$A$2:$A$514,0),10)</f>
        <v>0</v>
      </c>
      <c r="AG63" s="337">
        <f>INDEX('2'!$A$2:$O$514,MATCH($B63&amp;$AG$6,'2'!$A$2:$A$514,0),10)</f>
        <v>0</v>
      </c>
      <c r="AH63" s="334"/>
      <c r="AI63" s="334">
        <f t="shared" ref="AI63:AI71" si="86">SUM(AJ63:AL63)</f>
        <v>0</v>
      </c>
      <c r="AJ63" s="334">
        <f t="shared" ref="AJ63:AJ71" si="87">AO63-AE63</f>
        <v>0</v>
      </c>
      <c r="AK63" s="334">
        <f t="shared" ref="AK63:AK71" si="88">AP63-AF63</f>
        <v>0</v>
      </c>
      <c r="AL63" s="334">
        <f t="shared" ref="AL63:AL71" si="89">AQ63-AG63</f>
        <v>0</v>
      </c>
      <c r="AM63" s="335">
        <f t="shared" ref="AM63:AM71" si="90">AO63+AP63+AQ63</f>
        <v>0</v>
      </c>
      <c r="AN63" s="336">
        <f t="shared" ref="AN63:AN71" si="91">INT(IFERROR(AO63/(AA63*AB63),))</f>
        <v>0</v>
      </c>
      <c r="AO63" s="337">
        <f>INDEX('2'!$A$2:$O$514,MATCH($B63&amp;$AO$6,'2'!$A$2:$A$514,0),14)</f>
        <v>0</v>
      </c>
      <c r="AP63" s="337">
        <f>INDEX('2'!$A$2:$O$514,MATCH($B63&amp;$AP$6,'2'!$A$2:$A$514,0),14)+INDEX('2'!$A$2:$O$514,MATCH($B63&amp;"식비",'2'!$A$2:$A$514,0),14)</f>
        <v>0</v>
      </c>
      <c r="AQ63" s="337">
        <f>INDEX('2'!$A$2:$O$514,MATCH($B63&amp;$AQ$6,'2'!$A$2:$A$514,0),14)</f>
        <v>0</v>
      </c>
      <c r="AR63" s="338"/>
      <c r="AU63" s="340"/>
      <c r="AV63" s="340"/>
    </row>
    <row r="64" spans="1:48" s="142" customFormat="1" ht="36.6" customHeight="1" x14ac:dyDescent="0.25">
      <c r="A64" s="812"/>
      <c r="B64" s="327">
        <v>53</v>
      </c>
      <c r="C64" s="433" t="s">
        <v>235</v>
      </c>
      <c r="D64" s="641"/>
      <c r="E64" s="638">
        <f t="shared" si="17"/>
        <v>0</v>
      </c>
      <c r="F64" s="329"/>
      <c r="G64" s="330">
        <f>IFERROR(VLOOKUP($F64,'NCS 기준단가'!$A$5:$F$265,6,0),)</f>
        <v>0</v>
      </c>
      <c r="H64" s="331"/>
      <c r="I64" s="332"/>
      <c r="J64" s="331"/>
      <c r="K64" s="608">
        <f t="shared" si="62"/>
        <v>0</v>
      </c>
      <c r="L64" s="333"/>
      <c r="M64" s="333"/>
      <c r="N64" s="333"/>
      <c r="O64" s="333"/>
      <c r="P64" s="452">
        <f t="shared" si="63"/>
        <v>0</v>
      </c>
      <c r="Q64" s="452">
        <f t="shared" si="84"/>
        <v>0</v>
      </c>
      <c r="R64" s="431">
        <f t="shared" si="65"/>
        <v>0</v>
      </c>
      <c r="S64" s="431">
        <f t="shared" si="66"/>
        <v>0</v>
      </c>
      <c r="T64" s="431">
        <f t="shared" si="67"/>
        <v>0</v>
      </c>
      <c r="U64" s="431">
        <f t="shared" si="68"/>
        <v>0</v>
      </c>
      <c r="V64" s="334">
        <f t="shared" si="69"/>
        <v>0</v>
      </c>
      <c r="W64" s="334">
        <f t="shared" si="70"/>
        <v>0</v>
      </c>
      <c r="X64" s="334">
        <f t="shared" si="71"/>
        <v>0</v>
      </c>
      <c r="Y64" s="334">
        <f t="shared" si="72"/>
        <v>0</v>
      </c>
      <c r="Z64" s="334">
        <f t="shared" si="73"/>
        <v>0</v>
      </c>
      <c r="AA64" s="334">
        <f t="shared" si="74"/>
        <v>0</v>
      </c>
      <c r="AB64" s="334">
        <f t="shared" si="75"/>
        <v>0</v>
      </c>
      <c r="AC64" s="335">
        <f t="shared" si="85"/>
        <v>0</v>
      </c>
      <c r="AD64" s="336">
        <f t="shared" si="77"/>
        <v>0</v>
      </c>
      <c r="AE64" s="337">
        <f>INDEX('2'!$A$2:$O$514,MATCH($B64&amp;$AE$6,'2'!$A$2:$A$514,0),10)</f>
        <v>0</v>
      </c>
      <c r="AF64" s="337">
        <f>INDEX('2'!$A$2:$O$514,MATCH($B64&amp;$AF$6,'2'!$A$2:$A$514,0),10)+INDEX('2'!$A$2:$O$514,MATCH($B64&amp;"식비",'2'!$A$2:$A$514,0),10)</f>
        <v>0</v>
      </c>
      <c r="AG64" s="337">
        <f>INDEX('2'!$A$2:$O$514,MATCH($B64&amp;$AG$6,'2'!$A$2:$A$514,0),10)</f>
        <v>0</v>
      </c>
      <c r="AH64" s="334"/>
      <c r="AI64" s="334">
        <f t="shared" si="86"/>
        <v>0</v>
      </c>
      <c r="AJ64" s="334">
        <f t="shared" si="87"/>
        <v>0</v>
      </c>
      <c r="AK64" s="334">
        <f t="shared" si="88"/>
        <v>0</v>
      </c>
      <c r="AL64" s="334">
        <f t="shared" si="89"/>
        <v>0</v>
      </c>
      <c r="AM64" s="335">
        <f t="shared" si="90"/>
        <v>0</v>
      </c>
      <c r="AN64" s="336">
        <f t="shared" si="91"/>
        <v>0</v>
      </c>
      <c r="AO64" s="337">
        <f>INDEX('2'!$A$2:$O$514,MATCH($B64&amp;$AO$6,'2'!$A$2:$A$514,0),14)</f>
        <v>0</v>
      </c>
      <c r="AP64" s="337">
        <f>INDEX('2'!$A$2:$O$514,MATCH($B64&amp;$AP$6,'2'!$A$2:$A$514,0),14)+INDEX('2'!$A$2:$O$514,MATCH($B64&amp;"식비",'2'!$A$2:$A$514,0),14)</f>
        <v>0</v>
      </c>
      <c r="AQ64" s="337">
        <f>INDEX('2'!$A$2:$O$514,MATCH($B64&amp;$AQ$6,'2'!$A$2:$A$514,0),14)</f>
        <v>0</v>
      </c>
      <c r="AR64" s="338"/>
      <c r="AU64" s="340"/>
      <c r="AV64" s="340"/>
    </row>
    <row r="65" spans="1:48" s="142" customFormat="1" ht="36.6" customHeight="1" x14ac:dyDescent="0.25">
      <c r="A65" s="812"/>
      <c r="B65" s="327">
        <v>54</v>
      </c>
      <c r="C65" s="433" t="s">
        <v>235</v>
      </c>
      <c r="D65" s="641"/>
      <c r="E65" s="638">
        <f t="shared" si="17"/>
        <v>0</v>
      </c>
      <c r="F65" s="329"/>
      <c r="G65" s="330">
        <f>IFERROR(VLOOKUP($F65,'NCS 기준단가'!$A$5:$F$265,6,0),)</f>
        <v>0</v>
      </c>
      <c r="H65" s="331"/>
      <c r="I65" s="332"/>
      <c r="J65" s="331"/>
      <c r="K65" s="608">
        <f t="shared" si="62"/>
        <v>0</v>
      </c>
      <c r="L65" s="333"/>
      <c r="M65" s="333"/>
      <c r="N65" s="333"/>
      <c r="O65" s="333"/>
      <c r="P65" s="452">
        <f t="shared" si="63"/>
        <v>0</v>
      </c>
      <c r="Q65" s="452">
        <f t="shared" si="84"/>
        <v>0</v>
      </c>
      <c r="R65" s="431">
        <f t="shared" si="65"/>
        <v>0</v>
      </c>
      <c r="S65" s="431">
        <f t="shared" si="66"/>
        <v>0</v>
      </c>
      <c r="T65" s="431">
        <f t="shared" si="67"/>
        <v>0</v>
      </c>
      <c r="U65" s="431">
        <f t="shared" si="68"/>
        <v>0</v>
      </c>
      <c r="V65" s="334">
        <f t="shared" si="69"/>
        <v>0</v>
      </c>
      <c r="W65" s="334">
        <f t="shared" si="70"/>
        <v>0</v>
      </c>
      <c r="X65" s="334">
        <f t="shared" si="71"/>
        <v>0</v>
      </c>
      <c r="Y65" s="334">
        <f t="shared" si="72"/>
        <v>0</v>
      </c>
      <c r="Z65" s="334">
        <f t="shared" si="73"/>
        <v>0</v>
      </c>
      <c r="AA65" s="334">
        <f t="shared" si="74"/>
        <v>0</v>
      </c>
      <c r="AB65" s="334">
        <f t="shared" si="75"/>
        <v>0</v>
      </c>
      <c r="AC65" s="335">
        <f t="shared" si="85"/>
        <v>0</v>
      </c>
      <c r="AD65" s="336">
        <f t="shared" si="77"/>
        <v>0</v>
      </c>
      <c r="AE65" s="337">
        <f>INDEX('2'!$A$2:$O$514,MATCH($B65&amp;$AE$6,'2'!$A$2:$A$514,0),10)</f>
        <v>0</v>
      </c>
      <c r="AF65" s="337">
        <f>INDEX('2'!$A$2:$O$514,MATCH($B65&amp;$AF$6,'2'!$A$2:$A$514,0),10)+INDEX('2'!$A$2:$O$514,MATCH($B65&amp;"식비",'2'!$A$2:$A$514,0),10)</f>
        <v>0</v>
      </c>
      <c r="AG65" s="337">
        <f>INDEX('2'!$A$2:$O$514,MATCH($B65&amp;$AG$6,'2'!$A$2:$A$514,0),10)</f>
        <v>0</v>
      </c>
      <c r="AH65" s="334"/>
      <c r="AI65" s="334">
        <f t="shared" si="86"/>
        <v>0</v>
      </c>
      <c r="AJ65" s="334">
        <f t="shared" si="87"/>
        <v>0</v>
      </c>
      <c r="AK65" s="334">
        <f t="shared" si="88"/>
        <v>0</v>
      </c>
      <c r="AL65" s="334">
        <f t="shared" si="89"/>
        <v>0</v>
      </c>
      <c r="AM65" s="335">
        <f t="shared" si="90"/>
        <v>0</v>
      </c>
      <c r="AN65" s="336">
        <f t="shared" si="91"/>
        <v>0</v>
      </c>
      <c r="AO65" s="337">
        <f>INDEX('2'!$A$2:$O$514,MATCH($B65&amp;$AO$6,'2'!$A$2:$A$514,0),14)</f>
        <v>0</v>
      </c>
      <c r="AP65" s="337">
        <f>INDEX('2'!$A$2:$O$514,MATCH($B65&amp;$AP$6,'2'!$A$2:$A$514,0),14)+INDEX('2'!$A$2:$O$514,MATCH($B65&amp;"식비",'2'!$A$2:$A$514,0),14)</f>
        <v>0</v>
      </c>
      <c r="AQ65" s="337">
        <f>INDEX('2'!$A$2:$O$514,MATCH($B65&amp;$AQ$6,'2'!$A$2:$A$514,0),14)</f>
        <v>0</v>
      </c>
      <c r="AR65" s="338"/>
      <c r="AU65" s="340"/>
      <c r="AV65" s="340"/>
    </row>
    <row r="66" spans="1:48" s="142" customFormat="1" ht="36.6" customHeight="1" x14ac:dyDescent="0.25">
      <c r="A66" s="812"/>
      <c r="B66" s="327">
        <v>55</v>
      </c>
      <c r="C66" s="433" t="s">
        <v>235</v>
      </c>
      <c r="D66" s="641"/>
      <c r="E66" s="638">
        <f t="shared" si="17"/>
        <v>0</v>
      </c>
      <c r="F66" s="329"/>
      <c r="G66" s="330">
        <f>IFERROR(VLOOKUP($F66,'NCS 기준단가'!$A$5:$F$265,6,0),)</f>
        <v>0</v>
      </c>
      <c r="H66" s="331"/>
      <c r="I66" s="332"/>
      <c r="J66" s="343"/>
      <c r="K66" s="608">
        <f t="shared" si="62"/>
        <v>0</v>
      </c>
      <c r="L66" s="333"/>
      <c r="M66" s="333"/>
      <c r="N66" s="333"/>
      <c r="O66" s="333"/>
      <c r="P66" s="452">
        <f t="shared" si="63"/>
        <v>0</v>
      </c>
      <c r="Q66" s="452">
        <f t="shared" ref="Q66:Q69" si="92">P66*M66/8</f>
        <v>0</v>
      </c>
      <c r="R66" s="431">
        <f t="shared" si="65"/>
        <v>0</v>
      </c>
      <c r="S66" s="431">
        <f t="shared" si="66"/>
        <v>0</v>
      </c>
      <c r="T66" s="431">
        <f t="shared" si="67"/>
        <v>0</v>
      </c>
      <c r="U66" s="431">
        <f t="shared" si="68"/>
        <v>0</v>
      </c>
      <c r="V66" s="334">
        <f t="shared" si="69"/>
        <v>0</v>
      </c>
      <c r="W66" s="334">
        <f t="shared" si="70"/>
        <v>0</v>
      </c>
      <c r="X66" s="334">
        <f t="shared" si="71"/>
        <v>0</v>
      </c>
      <c r="Y66" s="334">
        <f t="shared" si="72"/>
        <v>0</v>
      </c>
      <c r="Z66" s="334">
        <f t="shared" si="73"/>
        <v>0</v>
      </c>
      <c r="AA66" s="334">
        <f t="shared" si="74"/>
        <v>0</v>
      </c>
      <c r="AB66" s="334">
        <f t="shared" si="75"/>
        <v>0</v>
      </c>
      <c r="AC66" s="335">
        <f t="shared" si="85"/>
        <v>0</v>
      </c>
      <c r="AD66" s="336">
        <f t="shared" si="77"/>
        <v>0</v>
      </c>
      <c r="AE66" s="337">
        <f>INDEX('2'!$A$2:$O$514,MATCH($B66&amp;$AE$6,'2'!$A$2:$A$514,0),10)</f>
        <v>0</v>
      </c>
      <c r="AF66" s="337">
        <f>INDEX('2'!$A$2:$O$514,MATCH($B66&amp;$AF$6,'2'!$A$2:$A$514,0),10)+INDEX('2'!$A$2:$O$514,MATCH($B66&amp;"식비",'2'!$A$2:$A$514,0),10)</f>
        <v>0</v>
      </c>
      <c r="AG66" s="337">
        <f>INDEX('2'!$A$2:$O$514,MATCH($B66&amp;$AG$6,'2'!$A$2:$A$514,0),10)</f>
        <v>0</v>
      </c>
      <c r="AH66" s="334"/>
      <c r="AI66" s="334">
        <f t="shared" si="86"/>
        <v>0</v>
      </c>
      <c r="AJ66" s="334">
        <f t="shared" si="87"/>
        <v>0</v>
      </c>
      <c r="AK66" s="334">
        <f t="shared" si="88"/>
        <v>0</v>
      </c>
      <c r="AL66" s="334">
        <f t="shared" si="89"/>
        <v>0</v>
      </c>
      <c r="AM66" s="335">
        <f t="shared" si="90"/>
        <v>0</v>
      </c>
      <c r="AN66" s="336">
        <f t="shared" si="91"/>
        <v>0</v>
      </c>
      <c r="AO66" s="337">
        <f>INDEX('2'!$A$2:$O$514,MATCH($B66&amp;$AO$6,'2'!$A$2:$A$514,0),14)</f>
        <v>0</v>
      </c>
      <c r="AP66" s="337">
        <f>INDEX('2'!$A$2:$O$514,MATCH($B66&amp;$AP$6,'2'!$A$2:$A$514,0),14)+INDEX('2'!$A$2:$O$514,MATCH($B66&amp;"식비",'2'!$A$2:$A$514,0),14)</f>
        <v>0</v>
      </c>
      <c r="AQ66" s="337">
        <f>INDEX('2'!$A$2:$O$514,MATCH($B66&amp;$AQ$6,'2'!$A$2:$A$514,0),14)</f>
        <v>0</v>
      </c>
      <c r="AR66" s="338"/>
      <c r="AU66" s="340"/>
      <c r="AV66" s="340"/>
    </row>
    <row r="67" spans="1:48" s="142" customFormat="1" ht="36.6" customHeight="1" x14ac:dyDescent="0.25">
      <c r="A67" s="812"/>
      <c r="B67" s="327">
        <v>56</v>
      </c>
      <c r="C67" s="433" t="s">
        <v>235</v>
      </c>
      <c r="D67" s="641"/>
      <c r="E67" s="638">
        <f t="shared" si="17"/>
        <v>0</v>
      </c>
      <c r="F67" s="329"/>
      <c r="G67" s="330">
        <f>IFERROR(VLOOKUP($F67,'NCS 기준단가'!$A$5:$F$265,6,0),)</f>
        <v>0</v>
      </c>
      <c r="H67" s="331"/>
      <c r="I67" s="332"/>
      <c r="J67" s="343"/>
      <c r="K67" s="608">
        <f t="shared" si="62"/>
        <v>0</v>
      </c>
      <c r="L67" s="333"/>
      <c r="M67" s="333"/>
      <c r="N67" s="333"/>
      <c r="O67" s="333"/>
      <c r="P67" s="452">
        <f t="shared" si="63"/>
        <v>0</v>
      </c>
      <c r="Q67" s="452">
        <f t="shared" si="92"/>
        <v>0</v>
      </c>
      <c r="R67" s="431">
        <f t="shared" si="65"/>
        <v>0</v>
      </c>
      <c r="S67" s="431">
        <f t="shared" si="66"/>
        <v>0</v>
      </c>
      <c r="T67" s="431">
        <f t="shared" si="67"/>
        <v>0</v>
      </c>
      <c r="U67" s="431">
        <f t="shared" si="68"/>
        <v>0</v>
      </c>
      <c r="V67" s="334">
        <f t="shared" si="69"/>
        <v>0</v>
      </c>
      <c r="W67" s="334">
        <f t="shared" si="70"/>
        <v>0</v>
      </c>
      <c r="X67" s="334">
        <f t="shared" si="71"/>
        <v>0</v>
      </c>
      <c r="Y67" s="334">
        <f t="shared" si="72"/>
        <v>0</v>
      </c>
      <c r="Z67" s="334">
        <f t="shared" si="73"/>
        <v>0</v>
      </c>
      <c r="AA67" s="334">
        <f t="shared" si="74"/>
        <v>0</v>
      </c>
      <c r="AB67" s="334">
        <f t="shared" si="75"/>
        <v>0</v>
      </c>
      <c r="AC67" s="335">
        <f t="shared" si="85"/>
        <v>0</v>
      </c>
      <c r="AD67" s="336">
        <f t="shared" si="77"/>
        <v>0</v>
      </c>
      <c r="AE67" s="337">
        <f>INDEX('2'!$A$2:$O$514,MATCH($B67&amp;$AE$6,'2'!$A$2:$A$514,0),10)</f>
        <v>0</v>
      </c>
      <c r="AF67" s="337">
        <f>INDEX('2'!$A$2:$O$514,MATCH($B67&amp;$AF$6,'2'!$A$2:$A$514,0),10)+INDEX('2'!$A$2:$O$514,MATCH($B67&amp;"식비",'2'!$A$2:$A$514,0),10)</f>
        <v>0</v>
      </c>
      <c r="AG67" s="337">
        <f>INDEX('2'!$A$2:$O$514,MATCH($B67&amp;$AG$6,'2'!$A$2:$A$514,0),10)</f>
        <v>0</v>
      </c>
      <c r="AH67" s="334"/>
      <c r="AI67" s="334">
        <f t="shared" si="86"/>
        <v>0</v>
      </c>
      <c r="AJ67" s="334">
        <f t="shared" si="87"/>
        <v>0</v>
      </c>
      <c r="AK67" s="334">
        <f t="shared" si="88"/>
        <v>0</v>
      </c>
      <c r="AL67" s="334">
        <f t="shared" si="89"/>
        <v>0</v>
      </c>
      <c r="AM67" s="335">
        <f t="shared" si="90"/>
        <v>0</v>
      </c>
      <c r="AN67" s="336">
        <f t="shared" si="91"/>
        <v>0</v>
      </c>
      <c r="AO67" s="337">
        <f>INDEX('2'!$A$2:$O$514,MATCH($B67&amp;$AO$6,'2'!$A$2:$A$514,0),14)</f>
        <v>0</v>
      </c>
      <c r="AP67" s="337">
        <f>INDEX('2'!$A$2:$O$514,MATCH($B67&amp;$AP$6,'2'!$A$2:$A$514,0),14)+INDEX('2'!$A$2:$O$514,MATCH($B67&amp;"식비",'2'!$A$2:$A$514,0),14)</f>
        <v>0</v>
      </c>
      <c r="AQ67" s="337">
        <f>INDEX('2'!$A$2:$O$514,MATCH($B67&amp;$AQ$6,'2'!$A$2:$A$514,0),14)</f>
        <v>0</v>
      </c>
      <c r="AR67" s="338"/>
      <c r="AU67" s="340"/>
      <c r="AV67" s="340"/>
    </row>
    <row r="68" spans="1:48" s="142" customFormat="1" ht="36.6" customHeight="1" x14ac:dyDescent="0.25">
      <c r="A68" s="812"/>
      <c r="B68" s="327">
        <v>57</v>
      </c>
      <c r="C68" s="433" t="s">
        <v>235</v>
      </c>
      <c r="D68" s="641"/>
      <c r="E68" s="638">
        <f t="shared" si="17"/>
        <v>0</v>
      </c>
      <c r="F68" s="329"/>
      <c r="G68" s="330">
        <f>IFERROR(VLOOKUP($F68,'NCS 기준단가'!$A$5:$F$265,6,0),)</f>
        <v>0</v>
      </c>
      <c r="H68" s="331"/>
      <c r="I68" s="332"/>
      <c r="J68" s="343"/>
      <c r="K68" s="608">
        <f t="shared" si="62"/>
        <v>0</v>
      </c>
      <c r="L68" s="333"/>
      <c r="M68" s="333"/>
      <c r="N68" s="333"/>
      <c r="O68" s="333"/>
      <c r="P68" s="452">
        <f t="shared" si="63"/>
        <v>0</v>
      </c>
      <c r="Q68" s="452">
        <f t="shared" si="92"/>
        <v>0</v>
      </c>
      <c r="R68" s="431">
        <f t="shared" si="65"/>
        <v>0</v>
      </c>
      <c r="S68" s="431">
        <f t="shared" si="66"/>
        <v>0</v>
      </c>
      <c r="T68" s="431">
        <f t="shared" si="67"/>
        <v>0</v>
      </c>
      <c r="U68" s="431">
        <f t="shared" si="68"/>
        <v>0</v>
      </c>
      <c r="V68" s="334">
        <f t="shared" si="69"/>
        <v>0</v>
      </c>
      <c r="W68" s="334">
        <f t="shared" si="70"/>
        <v>0</v>
      </c>
      <c r="X68" s="334">
        <f t="shared" si="71"/>
        <v>0</v>
      </c>
      <c r="Y68" s="334">
        <f t="shared" si="72"/>
        <v>0</v>
      </c>
      <c r="Z68" s="334">
        <f t="shared" si="73"/>
        <v>0</v>
      </c>
      <c r="AA68" s="334">
        <f t="shared" si="74"/>
        <v>0</v>
      </c>
      <c r="AB68" s="334">
        <f t="shared" si="75"/>
        <v>0</v>
      </c>
      <c r="AC68" s="335">
        <f t="shared" si="85"/>
        <v>0</v>
      </c>
      <c r="AD68" s="336">
        <f t="shared" si="77"/>
        <v>0</v>
      </c>
      <c r="AE68" s="337">
        <f>INDEX('2'!$A$2:$O$514,MATCH($B68&amp;$AE$6,'2'!$A$2:$A$514,0),10)</f>
        <v>0</v>
      </c>
      <c r="AF68" s="337">
        <f>INDEX('2'!$A$2:$O$514,MATCH($B68&amp;$AF$6,'2'!$A$2:$A$514,0),10)+INDEX('2'!$A$2:$O$514,MATCH($B68&amp;"식비",'2'!$A$2:$A$514,0),10)</f>
        <v>0</v>
      </c>
      <c r="AG68" s="337">
        <f>INDEX('2'!$A$2:$O$514,MATCH($B68&amp;$AG$6,'2'!$A$2:$A$514,0),10)</f>
        <v>0</v>
      </c>
      <c r="AH68" s="334"/>
      <c r="AI68" s="334">
        <f t="shared" si="86"/>
        <v>0</v>
      </c>
      <c r="AJ68" s="334">
        <f t="shared" si="87"/>
        <v>0</v>
      </c>
      <c r="AK68" s="334">
        <f t="shared" si="88"/>
        <v>0</v>
      </c>
      <c r="AL68" s="334">
        <f t="shared" si="89"/>
        <v>0</v>
      </c>
      <c r="AM68" s="335">
        <f t="shared" si="90"/>
        <v>0</v>
      </c>
      <c r="AN68" s="336">
        <f t="shared" si="91"/>
        <v>0</v>
      </c>
      <c r="AO68" s="337">
        <f>INDEX('2'!$A$2:$O$514,MATCH($B68&amp;$AO$6,'2'!$A$2:$A$514,0),14)</f>
        <v>0</v>
      </c>
      <c r="AP68" s="337">
        <f>INDEX('2'!$A$2:$O$514,MATCH($B68&amp;$AP$6,'2'!$A$2:$A$514,0),14)+INDEX('2'!$A$2:$O$514,MATCH($B68&amp;"식비",'2'!$A$2:$A$514,0),14)</f>
        <v>0</v>
      </c>
      <c r="AQ68" s="337">
        <f>INDEX('2'!$A$2:$O$514,MATCH($B68&amp;$AQ$6,'2'!$A$2:$A$514,0),14)</f>
        <v>0</v>
      </c>
      <c r="AR68" s="338"/>
      <c r="AU68" s="340"/>
      <c r="AV68" s="340"/>
    </row>
    <row r="69" spans="1:48" s="142" customFormat="1" ht="36.6" customHeight="1" x14ac:dyDescent="0.25">
      <c r="A69" s="812"/>
      <c r="B69" s="327">
        <v>58</v>
      </c>
      <c r="C69" s="433" t="s">
        <v>235</v>
      </c>
      <c r="D69" s="641"/>
      <c r="E69" s="638">
        <f t="shared" si="17"/>
        <v>0</v>
      </c>
      <c r="F69" s="329"/>
      <c r="G69" s="330">
        <f>IFERROR(VLOOKUP($F69,'NCS 기준단가'!$A$5:$F$265,6,0),)</f>
        <v>0</v>
      </c>
      <c r="H69" s="331"/>
      <c r="I69" s="332"/>
      <c r="J69" s="343"/>
      <c r="K69" s="608">
        <f t="shared" si="62"/>
        <v>0</v>
      </c>
      <c r="L69" s="333"/>
      <c r="M69" s="333"/>
      <c r="N69" s="333"/>
      <c r="O69" s="333"/>
      <c r="P69" s="452">
        <f t="shared" si="63"/>
        <v>0</v>
      </c>
      <c r="Q69" s="452">
        <f t="shared" si="92"/>
        <v>0</v>
      </c>
      <c r="R69" s="431">
        <f t="shared" si="65"/>
        <v>0</v>
      </c>
      <c r="S69" s="431">
        <f t="shared" si="66"/>
        <v>0</v>
      </c>
      <c r="T69" s="431">
        <f t="shared" si="67"/>
        <v>0</v>
      </c>
      <c r="U69" s="431">
        <f t="shared" si="68"/>
        <v>0</v>
      </c>
      <c r="V69" s="334">
        <f t="shared" si="69"/>
        <v>0</v>
      </c>
      <c r="W69" s="334">
        <f t="shared" si="70"/>
        <v>0</v>
      </c>
      <c r="X69" s="334">
        <f t="shared" si="71"/>
        <v>0</v>
      </c>
      <c r="Y69" s="334">
        <f t="shared" si="72"/>
        <v>0</v>
      </c>
      <c r="Z69" s="334">
        <f t="shared" si="73"/>
        <v>0</v>
      </c>
      <c r="AA69" s="334">
        <f t="shared" si="74"/>
        <v>0</v>
      </c>
      <c r="AB69" s="334">
        <f t="shared" si="75"/>
        <v>0</v>
      </c>
      <c r="AC69" s="335">
        <f t="shared" si="85"/>
        <v>0</v>
      </c>
      <c r="AD69" s="336">
        <f t="shared" si="77"/>
        <v>0</v>
      </c>
      <c r="AE69" s="337">
        <f>INDEX('2'!$A$2:$O$514,MATCH($B69&amp;$AE$6,'2'!$A$2:$A$514,0),10)</f>
        <v>0</v>
      </c>
      <c r="AF69" s="337">
        <f>INDEX('2'!$A$2:$O$514,MATCH($B69&amp;$AF$6,'2'!$A$2:$A$514,0),10)+INDEX('2'!$A$2:$O$514,MATCH($B69&amp;"식비",'2'!$A$2:$A$514,0),10)</f>
        <v>0</v>
      </c>
      <c r="AG69" s="337">
        <f>INDEX('2'!$A$2:$O$514,MATCH($B69&amp;$AG$6,'2'!$A$2:$A$514,0),10)</f>
        <v>0</v>
      </c>
      <c r="AH69" s="334"/>
      <c r="AI69" s="334">
        <f t="shared" si="86"/>
        <v>0</v>
      </c>
      <c r="AJ69" s="334">
        <f t="shared" si="87"/>
        <v>0</v>
      </c>
      <c r="AK69" s="334">
        <f t="shared" si="88"/>
        <v>0</v>
      </c>
      <c r="AL69" s="334">
        <f t="shared" si="89"/>
        <v>0</v>
      </c>
      <c r="AM69" s="335">
        <f t="shared" si="90"/>
        <v>0</v>
      </c>
      <c r="AN69" s="336">
        <f t="shared" si="91"/>
        <v>0</v>
      </c>
      <c r="AO69" s="337">
        <f>INDEX('2'!$A$2:$O$514,MATCH($B69&amp;$AO$6,'2'!$A$2:$A$514,0),14)</f>
        <v>0</v>
      </c>
      <c r="AP69" s="337">
        <f>INDEX('2'!$A$2:$O$514,MATCH($B69&amp;$AP$6,'2'!$A$2:$A$514,0),14)+INDEX('2'!$A$2:$O$514,MATCH($B69&amp;"식비",'2'!$A$2:$A$514,0),14)</f>
        <v>0</v>
      </c>
      <c r="AQ69" s="337">
        <f>INDEX('2'!$A$2:$O$514,MATCH($B69&amp;$AQ$6,'2'!$A$2:$A$514,0),14)</f>
        <v>0</v>
      </c>
      <c r="AR69" s="338"/>
      <c r="AU69" s="340"/>
      <c r="AV69" s="340"/>
    </row>
    <row r="70" spans="1:48" s="142" customFormat="1" ht="36.6" customHeight="1" x14ac:dyDescent="0.25">
      <c r="A70" s="812"/>
      <c r="B70" s="327">
        <v>59</v>
      </c>
      <c r="C70" s="433" t="s">
        <v>235</v>
      </c>
      <c r="D70" s="641"/>
      <c r="E70" s="638">
        <f t="shared" si="17"/>
        <v>0</v>
      </c>
      <c r="F70" s="329"/>
      <c r="G70" s="330">
        <f>IFERROR(VLOOKUP($F70,'NCS 기준단가'!$A$5:$F$265,6,0),)</f>
        <v>0</v>
      </c>
      <c r="H70" s="331"/>
      <c r="I70" s="332"/>
      <c r="J70" s="343"/>
      <c r="K70" s="608">
        <f t="shared" si="62"/>
        <v>0</v>
      </c>
      <c r="L70" s="333"/>
      <c r="M70" s="333"/>
      <c r="N70" s="333"/>
      <c r="O70" s="333"/>
      <c r="P70" s="452">
        <f t="shared" si="63"/>
        <v>0</v>
      </c>
      <c r="Q70" s="452">
        <f t="shared" ref="Q70:Q71" si="93">P70*M70/8</f>
        <v>0</v>
      </c>
      <c r="R70" s="431">
        <f t="shared" si="65"/>
        <v>0</v>
      </c>
      <c r="S70" s="431">
        <f t="shared" si="66"/>
        <v>0</v>
      </c>
      <c r="T70" s="431">
        <f t="shared" si="67"/>
        <v>0</v>
      </c>
      <c r="U70" s="431">
        <f t="shared" si="68"/>
        <v>0</v>
      </c>
      <c r="V70" s="334">
        <f t="shared" si="69"/>
        <v>0</v>
      </c>
      <c r="W70" s="334">
        <f t="shared" si="70"/>
        <v>0</v>
      </c>
      <c r="X70" s="334">
        <f t="shared" si="71"/>
        <v>0</v>
      </c>
      <c r="Y70" s="334">
        <f t="shared" si="72"/>
        <v>0</v>
      </c>
      <c r="Z70" s="334">
        <f t="shared" si="73"/>
        <v>0</v>
      </c>
      <c r="AA70" s="334">
        <f t="shared" si="74"/>
        <v>0</v>
      </c>
      <c r="AB70" s="334">
        <f t="shared" ref="AB70:AB71" si="94">W70</f>
        <v>0</v>
      </c>
      <c r="AC70" s="335">
        <f t="shared" si="85"/>
        <v>0</v>
      </c>
      <c r="AD70" s="336">
        <f t="shared" si="77"/>
        <v>0</v>
      </c>
      <c r="AE70" s="337">
        <f>INDEX('2'!$A$2:$O$514,MATCH($B70&amp;$AE$6,'2'!$A$2:$A$514,0),10)</f>
        <v>0</v>
      </c>
      <c r="AF70" s="337">
        <f>INDEX('2'!$A$2:$O$514,MATCH($B70&amp;$AF$6,'2'!$A$2:$A$514,0),10)+INDEX('2'!$A$2:$O$514,MATCH($B70&amp;"식비",'2'!$A$2:$A$514,0),10)</f>
        <v>0</v>
      </c>
      <c r="AG70" s="337">
        <f>INDEX('2'!$A$2:$O$514,MATCH($B70&amp;$AG$6,'2'!$A$2:$A$514,0),10)</f>
        <v>0</v>
      </c>
      <c r="AH70" s="334"/>
      <c r="AI70" s="334">
        <f t="shared" si="86"/>
        <v>0</v>
      </c>
      <c r="AJ70" s="334">
        <f t="shared" si="87"/>
        <v>0</v>
      </c>
      <c r="AK70" s="334">
        <f t="shared" si="88"/>
        <v>0</v>
      </c>
      <c r="AL70" s="334">
        <f t="shared" si="89"/>
        <v>0</v>
      </c>
      <c r="AM70" s="335">
        <f t="shared" si="90"/>
        <v>0</v>
      </c>
      <c r="AN70" s="336">
        <f t="shared" si="91"/>
        <v>0</v>
      </c>
      <c r="AO70" s="337">
        <f>INDEX('2'!$A$2:$O$514,MATCH($B70&amp;$AO$6,'2'!$A$2:$A$514,0),14)</f>
        <v>0</v>
      </c>
      <c r="AP70" s="337">
        <f>INDEX('2'!$A$2:$O$514,MATCH($B70&amp;$AP$6,'2'!$A$2:$A$514,0),14)+INDEX('2'!$A$2:$O$514,MATCH($B70&amp;"식비",'2'!$A$2:$A$514,0),14)</f>
        <v>0</v>
      </c>
      <c r="AQ70" s="337">
        <f>INDEX('2'!$A$2:$O$514,MATCH($B70&amp;$AQ$6,'2'!$A$2:$A$514,0),14)</f>
        <v>0</v>
      </c>
      <c r="AR70" s="338"/>
      <c r="AU70" s="340"/>
      <c r="AV70" s="340"/>
    </row>
    <row r="71" spans="1:48" s="142" customFormat="1" ht="36.6" customHeight="1" x14ac:dyDescent="0.25">
      <c r="A71" s="812"/>
      <c r="B71" s="327">
        <v>60</v>
      </c>
      <c r="C71" s="433" t="s">
        <v>235</v>
      </c>
      <c r="D71" s="641"/>
      <c r="E71" s="638">
        <f t="shared" si="17"/>
        <v>0</v>
      </c>
      <c r="F71" s="329"/>
      <c r="G71" s="330">
        <f>IFERROR(VLOOKUP($F71,'NCS 기준단가'!$A$5:$F$265,6,0),)</f>
        <v>0</v>
      </c>
      <c r="H71" s="331"/>
      <c r="I71" s="332"/>
      <c r="J71" s="343"/>
      <c r="K71" s="608">
        <f t="shared" si="62"/>
        <v>0</v>
      </c>
      <c r="L71" s="333"/>
      <c r="M71" s="333"/>
      <c r="N71" s="333"/>
      <c r="O71" s="333"/>
      <c r="P71" s="452">
        <f t="shared" si="63"/>
        <v>0</v>
      </c>
      <c r="Q71" s="452">
        <f t="shared" si="93"/>
        <v>0</v>
      </c>
      <c r="R71" s="431">
        <f t="shared" si="65"/>
        <v>0</v>
      </c>
      <c r="S71" s="431">
        <f t="shared" si="66"/>
        <v>0</v>
      </c>
      <c r="T71" s="431">
        <f t="shared" si="67"/>
        <v>0</v>
      </c>
      <c r="U71" s="431">
        <f t="shared" si="68"/>
        <v>0</v>
      </c>
      <c r="V71" s="334">
        <f t="shared" si="69"/>
        <v>0</v>
      </c>
      <c r="W71" s="334">
        <f t="shared" si="70"/>
        <v>0</v>
      </c>
      <c r="X71" s="334">
        <f t="shared" si="71"/>
        <v>0</v>
      </c>
      <c r="Y71" s="334">
        <f t="shared" si="72"/>
        <v>0</v>
      </c>
      <c r="Z71" s="334">
        <f t="shared" si="73"/>
        <v>0</v>
      </c>
      <c r="AA71" s="334">
        <f t="shared" si="74"/>
        <v>0</v>
      </c>
      <c r="AB71" s="334">
        <f t="shared" si="94"/>
        <v>0</v>
      </c>
      <c r="AC71" s="335">
        <f t="shared" si="85"/>
        <v>0</v>
      </c>
      <c r="AD71" s="336">
        <f t="shared" si="77"/>
        <v>0</v>
      </c>
      <c r="AE71" s="337">
        <f>INDEX('2'!$A$2:$O$514,MATCH($B71&amp;$AE$6,'2'!$A$2:$A$514,0),10)</f>
        <v>0</v>
      </c>
      <c r="AF71" s="337">
        <f>INDEX('2'!$A$2:$O$514,MATCH($B71&amp;$AF$6,'2'!$A$2:$A$514,0),10)+INDEX('2'!$A$2:$O$514,MATCH($B71&amp;"식비",'2'!$A$2:$A$514,0),10)</f>
        <v>0</v>
      </c>
      <c r="AG71" s="337">
        <f>INDEX('2'!$A$2:$O$514,MATCH($B71&amp;$AG$6,'2'!$A$2:$A$514,0),10)</f>
        <v>0</v>
      </c>
      <c r="AH71" s="334"/>
      <c r="AI71" s="334">
        <f t="shared" si="86"/>
        <v>0</v>
      </c>
      <c r="AJ71" s="334">
        <f t="shared" si="87"/>
        <v>0</v>
      </c>
      <c r="AK71" s="334">
        <f t="shared" si="88"/>
        <v>0</v>
      </c>
      <c r="AL71" s="334">
        <f t="shared" si="89"/>
        <v>0</v>
      </c>
      <c r="AM71" s="335">
        <f t="shared" si="90"/>
        <v>0</v>
      </c>
      <c r="AN71" s="336">
        <f t="shared" si="91"/>
        <v>0</v>
      </c>
      <c r="AO71" s="337">
        <f>INDEX('2'!$A$2:$O$514,MATCH($B71&amp;$AO$6,'2'!$A$2:$A$514,0),14)</f>
        <v>0</v>
      </c>
      <c r="AP71" s="337">
        <f>INDEX('2'!$A$2:$O$514,MATCH($B71&amp;$AP$6,'2'!$A$2:$A$514,0),14)+INDEX('2'!$A$2:$O$514,MATCH($B71&amp;"식비",'2'!$A$2:$A$514,0),14)</f>
        <v>0</v>
      </c>
      <c r="AQ71" s="337">
        <f>INDEX('2'!$A$2:$O$514,MATCH($B71&amp;$AQ$6,'2'!$A$2:$A$514,0),14)</f>
        <v>0</v>
      </c>
      <c r="AR71" s="338"/>
      <c r="AU71" s="340"/>
      <c r="AV71" s="340"/>
    </row>
    <row r="72" spans="1:48" s="142" customFormat="1" ht="36.6" customHeight="1" x14ac:dyDescent="0.25">
      <c r="A72" s="813"/>
      <c r="B72" s="354"/>
      <c r="C72" s="328"/>
      <c r="D72" s="641"/>
      <c r="E72" s="644"/>
      <c r="F72" s="350"/>
      <c r="G72" s="357"/>
      <c r="H72" s="331"/>
      <c r="I72" s="358"/>
      <c r="J72" s="343"/>
      <c r="K72" s="609"/>
      <c r="L72" s="359"/>
      <c r="M72" s="359"/>
      <c r="N72" s="359"/>
      <c r="O72" s="359"/>
      <c r="P72" s="453"/>
      <c r="Q72" s="453"/>
      <c r="R72" s="432"/>
      <c r="S72" s="432"/>
      <c r="T72" s="432"/>
      <c r="U72" s="432"/>
      <c r="V72" s="360"/>
      <c r="W72" s="360"/>
      <c r="X72" s="360"/>
      <c r="Y72" s="360"/>
      <c r="Z72" s="360"/>
      <c r="AA72" s="361"/>
      <c r="AB72" s="361"/>
      <c r="AC72" s="362"/>
      <c r="AD72" s="363"/>
      <c r="AE72" s="364"/>
      <c r="AF72" s="360"/>
      <c r="AG72" s="360"/>
      <c r="AH72" s="360"/>
      <c r="AI72" s="360"/>
      <c r="AJ72" s="360"/>
      <c r="AK72" s="360"/>
      <c r="AL72" s="360"/>
      <c r="AM72" s="362"/>
      <c r="AN72" s="363"/>
      <c r="AO72" s="364"/>
      <c r="AP72" s="360"/>
      <c r="AQ72" s="360"/>
      <c r="AR72" s="365"/>
      <c r="AU72" s="340"/>
      <c r="AV72" s="340"/>
    </row>
    <row r="73" spans="1:48" s="142" customFormat="1" ht="15" customHeight="1" outlineLevel="1" x14ac:dyDescent="0.25">
      <c r="A73" s="366"/>
      <c r="B73" s="366"/>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row>
    <row r="74" spans="1:48" s="341" customFormat="1" ht="25.05" customHeight="1" outlineLevel="1" x14ac:dyDescent="0.25">
      <c r="A74" s="367"/>
      <c r="B74" s="367"/>
      <c r="C74" s="367"/>
      <c r="E74" s="368" t="str">
        <f>정부지원금!$B29</f>
        <v>성명 :                  (서명)</v>
      </c>
      <c r="F74" s="368"/>
      <c r="G74" s="368"/>
      <c r="H74" s="368"/>
      <c r="I74" s="368"/>
      <c r="J74" s="368"/>
      <c r="K74" s="368"/>
      <c r="L74" s="368"/>
      <c r="M74" s="368"/>
      <c r="N74" s="368"/>
      <c r="O74" s="368"/>
      <c r="P74" s="368"/>
      <c r="Q74" s="368"/>
      <c r="R74" s="368"/>
      <c r="S74" s="368"/>
      <c r="T74" s="368"/>
      <c r="U74" s="368"/>
      <c r="V74" s="368"/>
      <c r="W74" s="368"/>
      <c r="X74" s="368"/>
      <c r="Y74" s="368"/>
      <c r="Z74" s="368"/>
      <c r="AA74" s="368" t="str">
        <f>정부지원금!$E29</f>
        <v>성명 :                  (서명)</v>
      </c>
      <c r="AD74" s="368"/>
      <c r="AF74" s="368" t="str">
        <f>정부지원금!$G29</f>
        <v>성명 :                  (서명)</v>
      </c>
      <c r="AH74" s="368"/>
      <c r="AI74" s="368" t="str">
        <f>정부지원금!$I29</f>
        <v>성명 :                  (서명)</v>
      </c>
      <c r="AK74" s="368"/>
      <c r="AL74" s="368" t="str">
        <f>정부지원금!I29</f>
        <v>성명 :                  (서명)</v>
      </c>
      <c r="AO74" s="368"/>
      <c r="AP74" s="368" t="str">
        <f>정부지원금!$K29</f>
        <v>성명 :                  (서명)</v>
      </c>
      <c r="AQ74" s="368"/>
      <c r="AR74" s="368"/>
    </row>
    <row r="75" spans="1:48" s="369" customFormat="1" ht="25.05" customHeight="1" outlineLevel="1" x14ac:dyDescent="0.25">
      <c r="A75" s="367"/>
      <c r="B75" s="367"/>
      <c r="C75" s="367"/>
      <c r="E75" s="368" t="str">
        <f>정부지원금!$B30</f>
        <v>성명 :                  (서명)</v>
      </c>
      <c r="F75" s="368"/>
      <c r="G75" s="368"/>
      <c r="H75" s="368"/>
      <c r="I75" s="368"/>
      <c r="J75" s="368"/>
      <c r="K75" s="368"/>
      <c r="L75" s="368"/>
      <c r="M75" s="368"/>
      <c r="N75" s="368"/>
      <c r="O75" s="368"/>
      <c r="P75" s="368"/>
      <c r="Q75" s="368"/>
      <c r="R75" s="368"/>
      <c r="S75" s="368"/>
      <c r="T75" s="368"/>
      <c r="U75" s="368"/>
      <c r="V75" s="368"/>
      <c r="W75" s="368"/>
      <c r="X75" s="368"/>
      <c r="Y75" s="368"/>
      <c r="Z75" s="368"/>
      <c r="AA75" s="368" t="str">
        <f>정부지원금!$E30</f>
        <v>성명 :                  (서명)</v>
      </c>
      <c r="AD75" s="368"/>
      <c r="AE75" s="368"/>
      <c r="AF75" s="368" t="str">
        <f>정부지원금!$G30</f>
        <v>성명 :                  (서명)</v>
      </c>
      <c r="AH75" s="368"/>
      <c r="AI75" s="368" t="str">
        <f>정부지원금!$I30</f>
        <v>성명 :                  (서명)</v>
      </c>
      <c r="AJ75" s="368"/>
      <c r="AK75" s="368"/>
      <c r="AL75" s="368" t="str">
        <f>정부지원금!I30</f>
        <v>성명 :                  (서명)</v>
      </c>
      <c r="AN75" s="368"/>
      <c r="AO75" s="368"/>
      <c r="AP75" s="368" t="str">
        <f>정부지원금!$K30</f>
        <v>성명 :                  (서명)</v>
      </c>
      <c r="AQ75" s="368"/>
      <c r="AR75" s="368"/>
    </row>
    <row r="76" spans="1:48" s="369" customFormat="1" ht="13.05" customHeight="1" x14ac:dyDescent="0.25">
      <c r="A76" s="367"/>
      <c r="B76" s="367"/>
      <c r="C76" s="367"/>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68"/>
      <c r="AR76" s="368"/>
    </row>
    <row r="77" spans="1:48" ht="25.05" customHeight="1" outlineLevel="1" x14ac:dyDescent="0.25">
      <c r="E77" s="368" t="str">
        <f>정부지원금!$B32</f>
        <v>※ 상기 조정내역을 확인하였습니다.</v>
      </c>
    </row>
    <row r="78" spans="1:48" ht="25.05" customHeight="1" outlineLevel="1" x14ac:dyDescent="0.25">
      <c r="E78" s="368" t="str">
        <f>정부지원금!$B33</f>
        <v>소속 :                                               성명 :                       (서명)</v>
      </c>
    </row>
    <row r="82" spans="3:3" ht="15.75" customHeight="1" x14ac:dyDescent="0.25"/>
    <row r="85" spans="3:3" x14ac:dyDescent="0.25">
      <c r="C85" s="370"/>
    </row>
    <row r="86" spans="3:3" x14ac:dyDescent="0.25">
      <c r="C86" s="370"/>
    </row>
    <row r="87" spans="3:3" x14ac:dyDescent="0.25">
      <c r="C87" s="370"/>
    </row>
    <row r="92" spans="3:3" x14ac:dyDescent="0.25">
      <c r="C92" s="370"/>
    </row>
  </sheetData>
  <autoFilter ref="A7:AR72" xr:uid="{00000000-0009-0000-0000-000008000000}"/>
  <mergeCells count="53">
    <mergeCell ref="Z4:Z7"/>
    <mergeCell ref="B3:B7"/>
    <mergeCell ref="T4:T7"/>
    <mergeCell ref="AM3:AR3"/>
    <mergeCell ref="AJ3:AL5"/>
    <mergeCell ref="C3:C7"/>
    <mergeCell ref="G3:G7"/>
    <mergeCell ref="I3:I7"/>
    <mergeCell ref="H3:H7"/>
    <mergeCell ref="J3:J7"/>
    <mergeCell ref="AD6:AD7"/>
    <mergeCell ref="E3:E7"/>
    <mergeCell ref="K3:K7"/>
    <mergeCell ref="AC4:AH4"/>
    <mergeCell ref="AM4:AR4"/>
    <mergeCell ref="AM5:AN5"/>
    <mergeCell ref="AR6:AR7"/>
    <mergeCell ref="AB3:AB7"/>
    <mergeCell ref="AC3:AH3"/>
    <mergeCell ref="AK6:AK7"/>
    <mergeCell ref="AI3:AI7"/>
    <mergeCell ref="AJ6:AJ7"/>
    <mergeCell ref="AH6:AH7"/>
    <mergeCell ref="AC5:AD5"/>
    <mergeCell ref="AE5:AG5"/>
    <mergeCell ref="AN6:AN7"/>
    <mergeCell ref="AO5:AQ5"/>
    <mergeCell ref="AL6:AL7"/>
    <mergeCell ref="X4:X7"/>
    <mergeCell ref="W4:W7"/>
    <mergeCell ref="Y4:Y7"/>
    <mergeCell ref="A61:A72"/>
    <mergeCell ref="B61:G61"/>
    <mergeCell ref="D3:D7"/>
    <mergeCell ref="F3:F7"/>
    <mergeCell ref="Q4:Q7"/>
    <mergeCell ref="A9:A60"/>
    <mergeCell ref="AA3:AA7"/>
    <mergeCell ref="A8:G8"/>
    <mergeCell ref="B9:G9"/>
    <mergeCell ref="N4:N7"/>
    <mergeCell ref="M4:M7"/>
    <mergeCell ref="O4:O7"/>
    <mergeCell ref="P4:P7"/>
    <mergeCell ref="A3:A7"/>
    <mergeCell ref="L4:L7"/>
    <mergeCell ref="L3:Q3"/>
    <mergeCell ref="R3:U3"/>
    <mergeCell ref="R4:R7"/>
    <mergeCell ref="V3:Z3"/>
    <mergeCell ref="V4:V7"/>
    <mergeCell ref="U4:U7"/>
    <mergeCell ref="S4:S7"/>
  </mergeCells>
  <phoneticPr fontId="12" type="noConversion"/>
  <conditionalFormatting sqref="C60">
    <cfRule type="cellIs" dxfId="68" priority="32" operator="equal">
      <formula>"부적합"</formula>
    </cfRule>
  </conditionalFormatting>
  <conditionalFormatting sqref="C72">
    <cfRule type="cellIs" dxfId="67" priority="31" operator="equal">
      <formula>"부적합"</formula>
    </cfRule>
  </conditionalFormatting>
  <conditionalFormatting sqref="H62:H72">
    <cfRule type="cellIs" dxfId="66" priority="29" operator="equal">
      <formula>"지원기능"</formula>
    </cfRule>
  </conditionalFormatting>
  <conditionalFormatting sqref="C10:C59">
    <cfRule type="cellIs" dxfId="65" priority="6" operator="equal">
      <formula>"부적합"</formula>
    </cfRule>
  </conditionalFormatting>
  <conditionalFormatting sqref="C10:C59">
    <cfRule type="cellIs" dxfId="64" priority="5" operator="equal">
      <formula>"불승인"</formula>
    </cfRule>
  </conditionalFormatting>
  <conditionalFormatting sqref="C63:C71">
    <cfRule type="cellIs" dxfId="63" priority="4" operator="equal">
      <formula>"부적합"</formula>
    </cfRule>
  </conditionalFormatting>
  <conditionalFormatting sqref="C63:C71">
    <cfRule type="cellIs" dxfId="62" priority="3" operator="equal">
      <formula>"불승인"</formula>
    </cfRule>
  </conditionalFormatting>
  <conditionalFormatting sqref="C62">
    <cfRule type="cellIs" dxfId="61" priority="2" operator="equal">
      <formula>"부적합"</formula>
    </cfRule>
  </conditionalFormatting>
  <conditionalFormatting sqref="C62">
    <cfRule type="cellIs" dxfId="60" priority="1" operator="equal">
      <formula>"불승인"</formula>
    </cfRule>
  </conditionalFormatting>
  <dataValidations count="5">
    <dataValidation type="list" allowBlank="1" showInputMessage="1" showErrorMessage="1" sqref="C60 C72" xr:uid="{00000000-0002-0000-0800-000000000000}">
      <formula1>"적합,부적합"</formula1>
    </dataValidation>
    <dataValidation type="list" allowBlank="1" showInputMessage="1" showErrorMessage="1" sqref="I62:I71 I10:I60" xr:uid="{00000000-0002-0000-0800-000001000000}">
      <formula1>"집체,원격"</formula1>
    </dataValidation>
    <dataValidation type="list" allowBlank="1" showInputMessage="1" showErrorMessage="1" sqref="H62:H72 H10:H60" xr:uid="{00000000-0002-0000-0800-000002000000}">
      <formula1>"채용예정자,향상"</formula1>
    </dataValidation>
    <dataValidation type="list" allowBlank="1" showInputMessage="1" showErrorMessage="1" sqref="C62:C71 C10:C59" xr:uid="{4B9C8F71-0E64-4354-B250-0C1ADB83B3BB}">
      <formula1>"승인,불승인"</formula1>
    </dataValidation>
    <dataValidation allowBlank="1" showInputMessage="1" showErrorMessage="1" prompt="훈련직종코드 선택시 자동 입력됩니다." sqref="G10:G60 G62:G71" xr:uid="{5FDF2ECA-0FD3-4D4F-88A5-D0C3EDFF5B3E}"/>
  </dataValidations>
  <pageMargins left="0.35433070866141736" right="7.874015748031496E-2" top="0.23622047244094491" bottom="0" header="0.11811023622047245" footer="0.19685039370078741"/>
  <pageSetup paperSize="9" scale="5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D806984-13D0-47A0-9372-294D6C0184A3}">
          <x14:formula1>
            <xm:f>'NCS 기준단가'!$A$5:$A$265</xm:f>
          </x14:formula1>
          <xm:sqref>F10:F59 F62:F71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14</vt:i4>
      </vt:variant>
      <vt:variant>
        <vt:lpstr>이름 지정된 범위</vt:lpstr>
      </vt:variant>
      <vt:variant>
        <vt:i4>20</vt:i4>
      </vt:variant>
    </vt:vector>
  </HeadingPairs>
  <TitlesOfParts>
    <vt:vector size="34" baseType="lpstr">
      <vt:lpstr>일반사항</vt:lpstr>
      <vt:lpstr>정부지원금</vt:lpstr>
      <vt:lpstr>대응투자금</vt:lpstr>
      <vt:lpstr>인건비</vt:lpstr>
      <vt:lpstr>일반운영비</vt:lpstr>
      <vt:lpstr>훈련시설</vt:lpstr>
      <vt:lpstr>훈련장비</vt:lpstr>
      <vt:lpstr>프로그램개발</vt:lpstr>
      <vt:lpstr>훈련비용 조정내역표</vt:lpstr>
      <vt:lpstr>훈련비용(세목별)</vt:lpstr>
      <vt:lpstr>강사등급평정</vt:lpstr>
      <vt:lpstr>1</vt:lpstr>
      <vt:lpstr>2</vt:lpstr>
      <vt:lpstr>NCS 기준단가</vt:lpstr>
      <vt:lpstr>A등급</vt:lpstr>
      <vt:lpstr>B등급</vt:lpstr>
      <vt:lpstr>C등급</vt:lpstr>
      <vt:lpstr>D등급</vt:lpstr>
      <vt:lpstr>'1'!Print_Area</vt:lpstr>
      <vt:lpstr>'2'!Print_Area</vt:lpstr>
      <vt:lpstr>인건비!Print_Area</vt:lpstr>
      <vt:lpstr>일반사항!Print_Area</vt:lpstr>
      <vt:lpstr>일반운영비!Print_Area</vt:lpstr>
      <vt:lpstr>정부지원금!Print_Area</vt:lpstr>
      <vt:lpstr>프로그램개발!Print_Area</vt:lpstr>
      <vt:lpstr>'훈련비용 조정내역표'!Print_Area</vt:lpstr>
      <vt:lpstr>'훈련비용(세목별)'!Print_Area</vt:lpstr>
      <vt:lpstr>훈련시설!Print_Area</vt:lpstr>
      <vt:lpstr>훈련장비!Print_Area</vt:lpstr>
      <vt:lpstr>대응투자금!Print_Titles</vt:lpstr>
      <vt:lpstr>일반운영비!Print_Titles</vt:lpstr>
      <vt:lpstr>프로그램개발!Print_Titles</vt:lpstr>
      <vt:lpstr>'훈련비용 조정내역표'!Print_Titles</vt:lpstr>
      <vt:lpstr>'훈련비용(세목별)'!Print_Titles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남현규</dc:creator>
  <cp:lastModifiedBy>남현규</cp:lastModifiedBy>
  <cp:lastPrinted>2019-11-11T04:55:51Z</cp:lastPrinted>
  <dcterms:created xsi:type="dcterms:W3CDTF">2010-04-26T01:19:17Z</dcterms:created>
  <dcterms:modified xsi:type="dcterms:W3CDTF">2020-04-10T02:56:56Z</dcterms:modified>
</cp:coreProperties>
</file>